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ad.SPIDERXL.000\SPIDER FINANCIAL CORP\Marketing - Documents\NumXL\Newsletter\20201104-model-update\"/>
    </mc:Choice>
  </mc:AlternateContent>
  <xr:revisionPtr revIDLastSave="3082" documentId="8_{E60F8A2D-A467-4826-93F5-0AF67E5C3506}" xr6:coauthVersionLast="45" xr6:coauthVersionMax="45" xr10:uidLastSave="{628BAE4E-2BA9-4998-8687-21F6AE5AC11D}"/>
  <bookViews>
    <workbookView xWindow="-120" yWindow="-120" windowWidth="25440" windowHeight="15390" xr2:uid="{636142DE-0DE7-4BB3-BE24-9CE7955BA7D2}"/>
  </bookViews>
  <sheets>
    <sheet name="Sheet1" sheetId="3" r:id="rId1"/>
  </sheets>
  <definedNames>
    <definedName name="solver_adj" localSheetId="0" hidden="1">Sheet1!$F$4:$F$10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100</definedName>
    <definedName name="solver_lhs1" localSheetId="0" hidden="1">Sheet1!$J$4</definedName>
    <definedName name="solver_lin" localSheetId="0" hidden="1">2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Sheet1!$H$4</definedName>
    <definedName name="solver_pre" localSheetId="0" hidden="1">0.000001</definedName>
    <definedName name="solver_rbv" localSheetId="0" hidden="1">1</definedName>
    <definedName name="solver_rel1" localSheetId="0" hidden="1">3</definedName>
    <definedName name="solver_rhs1" localSheetId="0" hidden="1">0.99999</definedName>
    <definedName name="solver_rlx" localSheetId="0" hidden="1">1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100</definedName>
    <definedName name="solver_tol" localSheetId="0" hidden="1">0.05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3" l="1" a="1"/>
  <c r="D19" i="3" s="1"/>
  <c r="D20" i="3" a="1"/>
  <c r="D20" i="3" s="1"/>
  <c r="D21" i="3" a="1"/>
  <c r="D21" i="3" s="1"/>
  <c r="D22" i="3" a="1"/>
  <c r="D22" i="3" s="1"/>
  <c r="D23" i="3" a="1"/>
  <c r="D23" i="3" s="1"/>
  <c r="D24" i="3" a="1"/>
  <c r="D24" i="3" s="1"/>
  <c r="D25" i="3" a="1"/>
  <c r="D25" i="3" s="1"/>
  <c r="D26" i="3" a="1"/>
  <c r="D26" i="3" s="1"/>
  <c r="D27" i="3" a="1"/>
  <c r="D27" i="3" s="1"/>
  <c r="D28" i="3" a="1"/>
  <c r="D28" i="3" s="1"/>
  <c r="D29" i="3" a="1"/>
  <c r="D29" i="3" s="1"/>
  <c r="D30" i="3" a="1"/>
  <c r="D30" i="3" s="1"/>
  <c r="D31" i="3" a="1"/>
  <c r="D31" i="3" s="1"/>
  <c r="D32" i="3" a="1"/>
  <c r="D32" i="3" s="1"/>
  <c r="D33" i="3" a="1"/>
  <c r="D33" i="3" s="1"/>
  <c r="D34" i="3" a="1"/>
  <c r="D34" i="3" s="1"/>
  <c r="D35" i="3" a="1"/>
  <c r="D35" i="3" s="1"/>
  <c r="D36" i="3" a="1"/>
  <c r="D36" i="3" s="1"/>
  <c r="D37" i="3" a="1"/>
  <c r="D37" i="3" s="1"/>
  <c r="D38" i="3" a="1"/>
  <c r="D38" i="3" s="1"/>
  <c r="D39" i="3" a="1"/>
  <c r="D39" i="3" s="1"/>
  <c r="D40" i="3" a="1"/>
  <c r="D40" i="3" s="1"/>
  <c r="D41" i="3" a="1"/>
  <c r="D41" i="3" s="1"/>
  <c r="D42" i="3" a="1"/>
  <c r="D42" i="3" s="1"/>
  <c r="D43" i="3" a="1"/>
  <c r="D43" i="3" s="1"/>
  <c r="D44" i="3" a="1"/>
  <c r="D44" i="3" s="1"/>
  <c r="D45" i="3" a="1"/>
  <c r="D45" i="3" s="1"/>
  <c r="D46" i="3" a="1"/>
  <c r="D46" i="3" s="1"/>
  <c r="D47" i="3" a="1"/>
  <c r="D47" i="3" s="1"/>
  <c r="D48" i="3" a="1"/>
  <c r="D48" i="3" s="1"/>
  <c r="D49" i="3" a="1"/>
  <c r="D49" i="3" s="1"/>
  <c r="D50" i="3" a="1"/>
  <c r="D50" i="3" s="1"/>
  <c r="D51" i="3" a="1"/>
  <c r="D51" i="3" s="1"/>
  <c r="D52" i="3" a="1"/>
  <c r="D52" i="3" s="1"/>
  <c r="D53" i="3" a="1"/>
  <c r="D53" i="3" s="1"/>
  <c r="D18" i="3" a="1"/>
  <c r="D18" i="3" s="1"/>
  <c r="J53" i="3" l="1"/>
  <c r="I53" i="3"/>
  <c r="J52" i="3"/>
  <c r="I52" i="3"/>
  <c r="J51" i="3"/>
  <c r="I51" i="3"/>
  <c r="J50" i="3"/>
  <c r="I50" i="3"/>
  <c r="J49" i="3"/>
  <c r="I49" i="3"/>
  <c r="J48" i="3"/>
  <c r="I48" i="3"/>
  <c r="J47" i="3"/>
  <c r="I47" i="3"/>
  <c r="J46" i="3"/>
  <c r="I46" i="3"/>
  <c r="J45" i="3"/>
  <c r="I45" i="3"/>
  <c r="J44" i="3"/>
  <c r="I44" i="3"/>
  <c r="J43" i="3"/>
  <c r="I43" i="3"/>
  <c r="J42" i="3"/>
  <c r="I42" i="3"/>
  <c r="J41" i="3"/>
  <c r="I41" i="3"/>
  <c r="J40" i="3"/>
  <c r="I40" i="3"/>
  <c r="J39" i="3"/>
  <c r="I39" i="3"/>
  <c r="J38" i="3"/>
  <c r="I38" i="3"/>
  <c r="J37" i="3"/>
  <c r="I37" i="3"/>
  <c r="J36" i="3"/>
  <c r="I36" i="3"/>
  <c r="J35" i="3"/>
  <c r="I35" i="3"/>
  <c r="J34" i="3"/>
  <c r="I34" i="3"/>
  <c r="J33" i="3"/>
  <c r="I33" i="3"/>
  <c r="J32" i="3"/>
  <c r="I32" i="3"/>
  <c r="J31" i="3"/>
  <c r="I31" i="3"/>
  <c r="J30" i="3"/>
  <c r="I30" i="3"/>
  <c r="J29" i="3"/>
  <c r="I29" i="3"/>
  <c r="J28" i="3"/>
  <c r="I28" i="3"/>
  <c r="J27" i="3"/>
  <c r="I27" i="3"/>
  <c r="J26" i="3"/>
  <c r="I26" i="3"/>
  <c r="J25" i="3"/>
  <c r="I25" i="3"/>
  <c r="J24" i="3"/>
  <c r="I24" i="3"/>
  <c r="J23" i="3"/>
  <c r="I23" i="3"/>
  <c r="J22" i="3"/>
  <c r="I22" i="3"/>
  <c r="J21" i="3"/>
  <c r="I21" i="3"/>
  <c r="J20" i="3"/>
  <c r="I20" i="3"/>
  <c r="J19" i="3"/>
  <c r="I19" i="3"/>
  <c r="J18" i="3"/>
  <c r="I18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I7" i="3" a="1"/>
  <c r="I7" i="3" s="1"/>
  <c r="E13" i="3"/>
  <c r="E14" i="3" s="1" a="1"/>
  <c r="E14" i="3" s="1"/>
  <c r="P6" i="3"/>
  <c r="P5" i="3"/>
  <c r="O6" i="3"/>
  <c r="N6" i="3"/>
  <c r="M6" i="3"/>
  <c r="S4" i="3"/>
  <c r="R4" i="3"/>
  <c r="Q4" i="3"/>
  <c r="P4" i="3"/>
  <c r="O4" i="3"/>
  <c r="N4" i="3"/>
  <c r="M4" i="3"/>
  <c r="J4" i="3"/>
  <c r="I4" i="3"/>
  <c r="H4" i="3"/>
  <c r="D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mohamad</author>
  </authors>
  <commentList>
    <comment ref="H3" authorId="0" shapeId="0" xr:uid="{023DBDF9-C98F-4CD7-B01E-96CD0C228A53}">
      <text>
        <r>
          <rPr>
            <sz val="9"/>
            <color indexed="81"/>
            <rFont val="Tahoma"/>
            <family val="2"/>
          </rPr>
          <t>Uses the log-likelihood method to measure goodness of fit</t>
        </r>
      </text>
    </comment>
    <comment ref="I3" authorId="0" shapeId="0" xr:uid="{28AE866F-8877-47E0-B259-42C7B6ADB55F}">
      <text>
        <r>
          <rPr>
            <sz val="9"/>
            <color indexed="81"/>
            <rFont val="Tahoma"/>
            <family val="2"/>
          </rPr>
          <t>Uses the Akaike-Information Criterion (AIC) method to measure goodness of fit</t>
        </r>
      </text>
    </comment>
    <comment ref="J3" authorId="0" shapeId="0" xr:uid="{6EB90FD0-3D92-4896-8375-1824146229A7}">
      <text>
        <r>
          <rPr>
            <sz val="9"/>
            <color indexed="81"/>
            <rFont val="Tahoma"/>
            <family val="2"/>
          </rPr>
          <t>Examines the model for stability (stationarity and positive variance)</t>
        </r>
      </text>
    </comment>
    <comment ref="M3" authorId="0" shapeId="0" xr:uid="{1969DA09-6EAA-4D5B-AF48-9FEEF91BA14E}">
      <text>
        <r>
          <rPr>
            <sz val="9"/>
            <color indexed="81"/>
            <rFont val="Tahoma"/>
            <family val="2"/>
          </rPr>
          <t>Average</t>
        </r>
      </text>
    </comment>
    <comment ref="N3" authorId="0" shapeId="0" xr:uid="{A391812C-0604-47EB-A249-197E9C340915}">
      <text>
        <r>
          <rPr>
            <sz val="9"/>
            <color indexed="81"/>
            <rFont val="Tahoma"/>
            <family val="2"/>
          </rPr>
          <t>Sample standard deviation</t>
        </r>
      </text>
    </comment>
    <comment ref="O3" authorId="0" shapeId="0" xr:uid="{FF967485-F486-4BCE-9C44-81E380001316}">
      <text>
        <r>
          <rPr>
            <sz val="9"/>
            <color indexed="81"/>
            <rFont val="Tahoma"/>
            <family val="2"/>
          </rPr>
          <t>Skewness</t>
        </r>
      </text>
    </comment>
    <comment ref="P3" authorId="0" shapeId="0" xr:uid="{5F571B0A-6A16-4905-BC44-149E5874F72C}">
      <text>
        <r>
          <rPr>
            <sz val="9"/>
            <color indexed="81"/>
            <rFont val="Tahoma"/>
            <family val="2"/>
          </rPr>
          <t>Excess Kurtosis (aka fat-tails)</t>
        </r>
      </text>
    </comment>
    <comment ref="Q3" authorId="0" shapeId="0" xr:uid="{DBA5A32C-74A6-4F8D-A28A-C3EDF501036C}">
      <text>
        <r>
          <rPr>
            <sz val="9"/>
            <color indexed="81"/>
            <rFont val="Tahoma"/>
            <family val="2"/>
          </rPr>
          <t>Determines if observations are not significantly autocorrelated</t>
        </r>
      </text>
    </comment>
    <comment ref="R3" authorId="0" shapeId="0" xr:uid="{A23A297E-CC7D-4D62-A821-42B94E3DF1BC}">
      <text>
        <r>
          <rPr>
            <sz val="9"/>
            <color indexed="81"/>
            <rFont val="Tahoma"/>
            <family val="2"/>
          </rPr>
          <t>Determines if observations are normaly distributed</t>
        </r>
      </text>
    </comment>
    <comment ref="S3" authorId="0" shapeId="0" xr:uid="{CE22A5F0-B94B-4E84-949D-96EEF1DDE94C}">
      <text>
        <r>
          <rPr>
            <sz val="9"/>
            <color indexed="81"/>
            <rFont val="Tahoma"/>
            <family val="2"/>
          </rPr>
          <t>Determines if observations exhibit a significant ARCH effect</t>
        </r>
      </text>
    </comment>
    <comment ref="E4" authorId="0" shapeId="0" xr:uid="{D4420D33-75E3-4D4F-ADDD-E812D2320105}">
      <text>
        <r>
          <rPr>
            <sz val="9"/>
            <color indexed="81"/>
            <rFont val="Tahoma"/>
            <family val="2"/>
          </rPr>
          <t>Long-run mean (mu)</t>
        </r>
      </text>
    </comment>
    <comment ref="E5" authorId="0" shapeId="0" xr:uid="{CDBBB4C7-1E35-4EE4-A9E1-24B5CAB4B09F}">
      <text>
        <r>
          <rPr>
            <sz val="9"/>
            <color indexed="81"/>
            <rFont val="Tahoma"/>
            <family val="2"/>
          </rPr>
          <t>Constant in the conditional volatility equation</t>
        </r>
      </text>
    </comment>
    <comment ref="L5" authorId="0" shapeId="0" xr:uid="{93C03B6B-F977-41E8-A0D9-2B737CE73B74}">
      <text>
        <r>
          <rPr>
            <sz val="9"/>
            <color indexed="81"/>
            <rFont val="Tahoma"/>
            <family val="2"/>
          </rPr>
          <t>Targets the desired sample statistics value</t>
        </r>
      </text>
    </comment>
    <comment ref="E6" authorId="0" shapeId="0" xr:uid="{B102E34C-5DA7-4BB9-B9B5-52EF5E59E585}">
      <text>
        <r>
          <rPr>
            <sz val="9"/>
            <color indexed="81"/>
            <rFont val="Tahoma"/>
            <family val="2"/>
          </rPr>
          <t>1st Coefficient of the ARCH component</t>
        </r>
      </text>
    </comment>
    <comment ref="L6" authorId="0" shapeId="0" xr:uid="{6DDAD825-E195-4283-B65B-2308AFC41A43}">
      <text>
        <r>
          <rPr>
            <sz val="9"/>
            <color indexed="81"/>
            <rFont val="Tahoma"/>
            <family val="2"/>
          </rPr>
          <t>Determines if the calculated statistics (e.g. mean, stdev, etc.) are significantly different from the target value</t>
        </r>
      </text>
    </comment>
    <comment ref="E7" authorId="0" shapeId="0" xr:uid="{3770F3C9-B9D1-4A2A-9E5E-D6C3D1F49CDE}">
      <text>
        <r>
          <rPr>
            <sz val="9"/>
            <color indexed="81"/>
            <rFont val="Tahoma"/>
            <family val="2"/>
          </rPr>
          <t>2nd Coefficient of the ARCH component</t>
        </r>
      </text>
    </comment>
    <comment ref="E8" authorId="0" shapeId="0" xr:uid="{7CC4D5EC-C75E-40A5-9CD0-C00EB4B99525}">
      <text>
        <r>
          <rPr>
            <sz val="9"/>
            <color indexed="81"/>
            <rFont val="Tahoma"/>
            <family val="2"/>
          </rPr>
          <t>1st Coefficient of the GARCH component</t>
        </r>
      </text>
    </comment>
    <comment ref="E9" authorId="0" shapeId="0" xr:uid="{D2DE5DA0-D5BB-4820-8EAC-2B0C32C7CC9D}">
      <text>
        <r>
          <rPr>
            <sz val="9"/>
            <color indexed="81"/>
            <rFont val="Tahoma"/>
            <family val="2"/>
          </rPr>
          <t>2nd Coefficient of the GARCH component</t>
        </r>
      </text>
    </comment>
    <comment ref="E10" authorId="0" shapeId="0" xr:uid="{9EA31A58-4037-44F0-AF52-FB25786B5F2C}">
      <text>
        <r>
          <rPr>
            <sz val="9"/>
            <color indexed="81"/>
            <rFont val="Tahoma"/>
            <family val="2"/>
          </rPr>
          <t>Degrees of freedom (nu) of the innovations/shocks distribution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<sst xmlns="http://schemas.openxmlformats.org/spreadsheetml/2006/main" count="36" uniqueCount="35">
  <si>
    <t>Date</t>
  </si>
  <si>
    <t>%Ret</t>
  </si>
  <si>
    <t>Target</t>
  </si>
  <si>
    <t>SIG?</t>
  </si>
  <si>
    <t>Mean</t>
  </si>
  <si>
    <t>STDEV</t>
  </si>
  <si>
    <t>UL</t>
  </si>
  <si>
    <t>LL</t>
  </si>
  <si>
    <t>Param</t>
  </si>
  <si>
    <t>Value</t>
  </si>
  <si>
    <t>µ</t>
  </si>
  <si>
    <r>
      <t>α</t>
    </r>
    <r>
      <rPr>
        <b/>
        <vertAlign val="subscript"/>
        <sz val="11"/>
        <color theme="1"/>
        <rFont val="Calibri"/>
        <family val="2"/>
        <scheme val="minor"/>
      </rPr>
      <t>0</t>
    </r>
  </si>
  <si>
    <r>
      <t>α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</si>
  <si>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β</t>
    </r>
    <r>
      <rPr>
        <b/>
        <vertAlign val="subscript"/>
        <sz val="11"/>
        <color theme="1"/>
        <rFont val="Calibri"/>
        <family val="2"/>
        <scheme val="minor"/>
      </rPr>
      <t>1</t>
    </r>
  </si>
  <si>
    <t>Goodness-of-fit</t>
  </si>
  <si>
    <t>LLF</t>
  </si>
  <si>
    <t>AIC</t>
  </si>
  <si>
    <t>CHECK</t>
  </si>
  <si>
    <t>Residuals (standardized) Analysis</t>
  </si>
  <si>
    <t>AVG</t>
  </si>
  <si>
    <t>Skew</t>
  </si>
  <si>
    <t>Kurtosis</t>
  </si>
  <si>
    <t>Noise?</t>
  </si>
  <si>
    <t>Normal?</t>
  </si>
  <si>
    <t>ARCH?</t>
  </si>
  <si>
    <t>ν</t>
  </si>
  <si>
    <r>
      <t>α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</si>
  <si>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β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</si>
  <si>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Step</t>
  </si>
  <si>
    <t>STD</t>
  </si>
  <si>
    <t>TS</t>
  </si>
  <si>
    <t>VL</t>
  </si>
  <si>
    <t>Size</t>
  </si>
  <si>
    <t>End Date</t>
  </si>
  <si>
    <t>Forecasting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</si>
</sst>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2" xfId="0" applyBorder="1"/>
    <xf numFmtId="0" fontId="2" fillId="0" borderId="0" xfId="0" applyFont="1" applyAlignment="1">
      <alignment horizontal="right"/>
    </xf>
    <xf numFmtId="2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0" fillId="0" borderId="0" xfId="0" applyNumberFormat="1"/>
    <xf numFmtId="1" fontId="0" fillId="0" borderId="2" xfId="0" applyNumberFormat="1" applyBorder="1"/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0" borderId="0" xfId="0" applyFont="1" applyAlignment="1">
      <alignment horizontal="right" indent="1"/>
    </xf>
    <xf numFmtId="0" fontId="2" fillId="2" borderId="1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Sheet1!$D$18:$D$53</c:f>
              <c:numCache>
                <c:formatCode>m/d/yyyy</c:formatCode>
                <c:ptCount val="36"/>
                <c:pt idx="0">
                  <c:v>43832</c:v>
                </c:pt>
                <c:pt idx="1">
                  <c:v>43864</c:v>
                </c:pt>
                <c:pt idx="2">
                  <c:v>43892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44046</c:v>
                </c:pt>
                <c:pt idx="8">
                  <c:v>44075</c:v>
                </c:pt>
                <c:pt idx="9">
                  <c:v>44105</c:v>
                </c:pt>
                <c:pt idx="10">
                  <c:v>44137</c:v>
                </c:pt>
                <c:pt idx="11">
                  <c:v>44166</c:v>
                </c:pt>
                <c:pt idx="12">
                  <c:v>44200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44319</c:v>
                </c:pt>
                <c:pt idx="17">
                  <c:v>44348</c:v>
                </c:pt>
                <c:pt idx="18">
                  <c:v>44378</c:v>
                </c:pt>
                <c:pt idx="19">
                  <c:v>44410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44564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44683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44837</c:v>
                </c:pt>
                <c:pt idx="34">
                  <c:v>44866</c:v>
                </c:pt>
                <c:pt idx="35">
                  <c:v>44896</c:v>
                </c:pt>
              </c:numCache>
            </c:numRef>
          </c:xVal>
          <c:yVal>
            <c:numRef>
              <c:f>Sheet1!$H$18:$H$53</c:f>
              <c:numCache>
                <c:formatCode>0.0%</c:formatCode>
                <c:ptCount val="36"/>
                <c:pt idx="0">
                  <c:v>2.9452094147745581E-2</c:v>
                </c:pt>
                <c:pt idx="1">
                  <c:v>3.0127163411892331E-2</c:v>
                </c:pt>
                <c:pt idx="2">
                  <c:v>3.1395833014596509E-2</c:v>
                </c:pt>
                <c:pt idx="3">
                  <c:v>3.22810789128141E-2</c:v>
                </c:pt>
                <c:pt idx="4">
                  <c:v>3.3056716499723859E-2</c:v>
                </c:pt>
                <c:pt idx="5">
                  <c:v>3.3669307411643146E-2</c:v>
                </c:pt>
                <c:pt idx="6">
                  <c:v>3.4182170071710934E-2</c:v>
                </c:pt>
                <c:pt idx="7">
                  <c:v>3.4604270506897648E-2</c:v>
                </c:pt>
                <c:pt idx="8">
                  <c:v>3.4959270519772788E-2</c:v>
                </c:pt>
                <c:pt idx="9">
                  <c:v>3.5258310643442863E-2</c:v>
                </c:pt>
                <c:pt idx="10">
                  <c:v>3.5513181916206872E-2</c:v>
                </c:pt>
                <c:pt idx="11">
                  <c:v>3.5731692385658674E-2</c:v>
                </c:pt>
                <c:pt idx="12">
                  <c:v>3.5920620611477355E-2</c:v>
                </c:pt>
                <c:pt idx="13">
                  <c:v>3.6085042711276251E-2</c:v>
                </c:pt>
                <c:pt idx="14">
                  <c:v>3.6229141328229811E-2</c:v>
                </c:pt>
                <c:pt idx="15">
                  <c:v>3.6356210751751716E-2</c:v>
                </c:pt>
                <c:pt idx="16">
                  <c:v>3.6468942248801678E-2</c:v>
                </c:pt>
                <c:pt idx="17">
                  <c:v>3.6569510319126669E-2</c:v>
                </c:pt>
                <c:pt idx="18">
                  <c:v>3.6659700991568157E-2</c:v>
                </c:pt>
                <c:pt idx="19">
                  <c:v>3.674098166521178E-2</c:v>
                </c:pt>
                <c:pt idx="20">
                  <c:v>3.6814569347573163E-2</c:v>
                </c:pt>
                <c:pt idx="21">
                  <c:v>3.6881477353996391E-2</c:v>
                </c:pt>
                <c:pt idx="22">
                  <c:v>3.694255519783806E-2</c:v>
                </c:pt>
                <c:pt idx="23">
                  <c:v>3.6998518586367331E-2</c:v>
                </c:pt>
                <c:pt idx="24">
                  <c:v>3.7049973984682794E-2</c:v>
                </c:pt>
                <c:pt idx="25">
                  <c:v>3.7097437875493786E-2</c:v>
                </c:pt>
                <c:pt idx="26">
                  <c:v>3.7141352388164468E-2</c:v>
                </c:pt>
                <c:pt idx="27">
                  <c:v>3.7182097822301058E-2</c:v>
                </c:pt>
                <c:pt idx="28">
                  <c:v>3.7220002840039457E-2</c:v>
                </c:pt>
                <c:pt idx="29">
                  <c:v>3.7255352749033931E-2</c:v>
                </c:pt>
                <c:pt idx="30">
                  <c:v>3.7288396291870286E-2</c:v>
                </c:pt>
                <c:pt idx="31">
                  <c:v>3.7319351225122102E-2</c:v>
                </c:pt>
                <c:pt idx="32">
                  <c:v>3.7348408931327758E-2</c:v>
                </c:pt>
                <c:pt idx="33">
                  <c:v>3.7375738245959356E-2</c:v>
                </c:pt>
                <c:pt idx="34">
                  <c:v>3.7401488648688808E-2</c:v>
                </c:pt>
                <c:pt idx="35">
                  <c:v>3.7425792935465094E-2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938-4A35-B96E-F76467299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0227744"/>
        <c:axId val="816711072"/>
      </c:scatterChart>
      <c:valAx>
        <c:axId val="820227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711072"/>
        <c:crosses val="autoZero"/>
        <c:crossBetween val="midCat"/>
      </c:valAx>
      <c:valAx>
        <c:axId val="816711072"/>
        <c:scaling>
          <c:orientation val="minMax"/>
          <c:min val="2.5000000000000005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0227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15</xdr:row>
      <xdr:rowOff>52387</xdr:rowOff>
    </xdr:from>
    <xdr:to>
      <xdr:col>21</xdr:col>
      <xdr:colOff>590550</xdr:colOff>
      <xdr:row>46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5D8554-D587-4135-848D-ECDAB08B62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ADCF1-9905-4FBD-925F-5D6FA8FCAED3}">
  <dimension ref="A2:S213"/>
  <sheetViews>
    <sheetView tabSelected="1" topLeftCell="A12" workbookViewId="0">
      <selection activeCell="G13" sqref="G13"/>
    </sheetView>
  </sheetViews>
  <sheetFormatPr defaultRowHeight="15" x14ac:dyDescent="0.25"/>
  <cols>
    <col min="1" max="1" width="12.42578125" customWidth="1"/>
    <col min="4" max="5" width="9.7109375" bestFit="1" customWidth="1"/>
  </cols>
  <sheetData>
    <row r="2" spans="1:19" ht="15.75" thickBot="1" x14ac:dyDescent="0.3">
      <c r="A2" s="10" t="s">
        <v>0</v>
      </c>
      <c r="B2" s="10" t="s">
        <v>1</v>
      </c>
      <c r="D2" s="5" t="str">
        <f>_xll.GARCH($F$4,$F$5:$F$7,$F$8:$F$9,2,$F$10)</f>
        <v>GARCH(2,2) &amp; t-dist(v)</v>
      </c>
      <c r="H2" s="5" t="s">
        <v>14</v>
      </c>
      <c r="M2" s="5" t="s">
        <v>18</v>
      </c>
    </row>
    <row r="3" spans="1:19" ht="15.75" thickBot="1" x14ac:dyDescent="0.3">
      <c r="A3" s="1">
        <v>40179</v>
      </c>
      <c r="B3" s="4">
        <v>-4.5329966059056481E-2</v>
      </c>
      <c r="D3" s="6"/>
      <c r="E3" s="6" t="s">
        <v>8</v>
      </c>
      <c r="F3" s="6" t="s">
        <v>9</v>
      </c>
      <c r="H3" s="6" t="s">
        <v>15</v>
      </c>
      <c r="I3" s="6" t="s">
        <v>16</v>
      </c>
      <c r="J3" s="13" t="s">
        <v>17</v>
      </c>
      <c r="M3" s="11" t="s">
        <v>19</v>
      </c>
      <c r="N3" s="11" t="s">
        <v>5</v>
      </c>
      <c r="O3" s="11" t="s">
        <v>20</v>
      </c>
      <c r="P3" s="11" t="s">
        <v>21</v>
      </c>
      <c r="Q3" s="11" t="s">
        <v>22</v>
      </c>
      <c r="R3" s="11" t="s">
        <v>23</v>
      </c>
      <c r="S3" s="11" t="s">
        <v>24</v>
      </c>
    </row>
    <row r="4" spans="1:19" x14ac:dyDescent="0.25">
      <c r="A4" s="1">
        <v>40210</v>
      </c>
      <c r="B4" s="4">
        <v>2.3665922442597243E-2</v>
      </c>
      <c r="E4" s="9" t="s">
        <v>10</v>
      </c>
      <c r="F4" s="8">
        <v>1.0260940867153815E-2</v>
      </c>
      <c r="H4" s="12">
        <f>_xll.GARCH_LLF(Sheet1!$B$3:$B$139,1,$F$4,$F$5:$F$7,$F$8:$F$9,2,$F$10)</f>
        <v>238.41960234598301</v>
      </c>
      <c r="I4" s="12">
        <f>_xll.GARCH_AIC(Sheet1!$B$3:$B$139,1,$F$4,$F$5:$F$7,$F$8:$F$9,2,$F$10)</f>
        <v>-464.83920469196602</v>
      </c>
      <c r="J4">
        <f>_xll.GARCH_CHECK($F$4,$F$5:$F$7,$F$8:$F$9,2,$F$10)</f>
        <v>1</v>
      </c>
      <c r="M4" s="3">
        <f>AVERAGE(_xll.RMNA(_xll.GARCH_RESID(Sheet1!$B$3:$B$139,1,$F$4,$F$5:$F$7,$F$8:$F$9)))</f>
        <v>-0.11954455513296731</v>
      </c>
      <c r="N4" s="3">
        <f>STDEV(_xll.RMNA(_xll.GARCH_RESID(Sheet1!$B$3:$B$139,1,$F$4,$F$5:$F$7,$F$8:$F$9)))</f>
        <v>0.97942892246449065</v>
      </c>
      <c r="O4" s="3">
        <f>SKEW(_xll.RMNA(_xll.GARCH_RESID(Sheet1!$B$3:$B$139,1,$F$4,$F$5:$F$7,$F$8:$F$9)))</f>
        <v>-0.76929704741710014</v>
      </c>
      <c r="P4" s="3">
        <f>KURT(_xll.RMNA(_xll.GARCH_RESID(Sheet1!$B$3:$B$139,1,$F$4,$F$5:$F$7,$F$8:$F$9)))</f>
        <v>0.44072572909445773</v>
      </c>
      <c r="Q4" s="3" t="b">
        <f>IF(_xll.WNTest(_xll.RMNA(_xll.GARCH_RESID(Sheet1!$B$3:$B$139,1,$F$4,$F$5:$F$7,$F$8:$F$9)),1) &gt;0.05, TRUE, FALSE)</f>
        <v>1</v>
      </c>
      <c r="R4" s="3" t="b">
        <f>IF(_xll.NormalityTest(_xll.RMNA(_xll.GARCH_RESID(Sheet1!$B$3:$B$139,1,$F$4,$F$5:$F$7,$F$8:$F$9)),1) &gt;0.05, TRUE, FALSE)</f>
        <v>0</v>
      </c>
      <c r="S4" s="3" t="b">
        <f>IF(_xll.ARCHTest(_xll.RMNA(_xll.GARCH_RESID(Sheet1!$B$3:$B$139,1,$F$4,$F$5:$F$7,$F$8:$F$9)),1) &lt;0.05, TRUE, FALSE)</f>
        <v>0</v>
      </c>
    </row>
    <row r="5" spans="1:19" ht="18" x14ac:dyDescent="0.35">
      <c r="A5" s="1">
        <v>40238</v>
      </c>
      <c r="B5" s="4">
        <v>5.0843579959692242E-2</v>
      </c>
      <c r="E5" s="9" t="s">
        <v>11</v>
      </c>
      <c r="F5" s="8">
        <v>6.3197383963440798E-4</v>
      </c>
      <c r="L5" s="7" t="s">
        <v>2</v>
      </c>
      <c r="M5" s="3">
        <v>0</v>
      </c>
      <c r="N5" s="3">
        <v>1</v>
      </c>
      <c r="O5" s="3">
        <v>0</v>
      </c>
      <c r="P5" s="3">
        <f>_xll.TDIST_XKURT($F$10)</f>
        <v>1.0000000140696907</v>
      </c>
    </row>
    <row r="6" spans="1:19" ht="18" x14ac:dyDescent="0.35">
      <c r="A6" s="1">
        <v>40269</v>
      </c>
      <c r="B6" s="4">
        <v>8.5372649522161836E-3</v>
      </c>
      <c r="E6" s="9" t="s">
        <v>12</v>
      </c>
      <c r="F6" s="8">
        <v>0.20837482270244523</v>
      </c>
      <c r="L6" s="7" t="s">
        <v>3</v>
      </c>
      <c r="M6" s="2" t="b">
        <f>IF( _xll.TEST_MEAN(_xll.RMNA(_xll.GARCH_RESID(Sheet1!$B$3:$B$139,1,$F$4,$F$5:$F$7,$F$8:$F$9)),M5) &gt;0.05/2, FALSE, TRUE)</f>
        <v>0</v>
      </c>
      <c r="N6" s="2" t="b">
        <f>IF( _xll.TEST_STDEV(_xll.RMNA(_xll.GARCH_RESID(Sheet1!$B$3:$B$139,1,$F$4,$F$5:$F$7,$F$8:$F$9)),N5) &gt;0.05, FALSE, TRUE)</f>
        <v>0</v>
      </c>
      <c r="O6" s="2" t="b">
        <f>IF( _xll.TEST_SKEW(_xll.RMNA(_xll.GARCH_RESID(Sheet1!$B$3:$B$139,1,$F$4,$F$5:$F$7,$F$8:$F$9))) &gt;0.05/2, FALSE, TRUE)</f>
        <v>1</v>
      </c>
      <c r="P6" s="2" t="b">
        <f>IF( _xll.TEST_XKURT(_xll.RMNA(_xll.GARCH_RESID(Sheet1!$B$3:$B$139,1,$F$4,$F$5:$F$7,$F$8:$F$9))) &gt;0.05/2, FALSE, TRUE)</f>
        <v>0</v>
      </c>
    </row>
    <row r="7" spans="1:19" ht="18" x14ac:dyDescent="0.35">
      <c r="A7" s="1">
        <v>40299</v>
      </c>
      <c r="B7" s="4">
        <v>-8.7575000833706618E-2</v>
      </c>
      <c r="E7" s="9" t="s">
        <v>26</v>
      </c>
      <c r="F7" s="8">
        <v>0.32676723820320619</v>
      </c>
      <c r="H7" s="7" t="s">
        <v>31</v>
      </c>
      <c r="I7" s="15" cm="1">
        <f t="array" ref="I7">_xll.GARCH_VL($F$5:$F$7,$F$8:$F$9,2,$F$10)</f>
        <v>3.8266783241464271E-2</v>
      </c>
    </row>
    <row r="8" spans="1:19" ht="18" x14ac:dyDescent="0.35">
      <c r="A8" s="1">
        <v>40330</v>
      </c>
      <c r="B8" s="4">
        <v>-4.8504067115043625E-2</v>
      </c>
      <c r="E8" s="9" t="s">
        <v>13</v>
      </c>
      <c r="F8" s="8">
        <v>3.7605754166746197E-12</v>
      </c>
    </row>
    <row r="9" spans="1:19" ht="18" x14ac:dyDescent="0.35">
      <c r="A9" s="1">
        <v>40360</v>
      </c>
      <c r="B9" s="4">
        <v>6.6747617658138303E-2</v>
      </c>
      <c r="E9" s="9" t="s">
        <v>27</v>
      </c>
      <c r="F9" s="8">
        <v>3.3284023032458157E-2</v>
      </c>
    </row>
    <row r="10" spans="1:19" x14ac:dyDescent="0.25">
      <c r="A10" s="1">
        <v>40391</v>
      </c>
      <c r="B10" s="4">
        <v>-6.1501201334907662E-2</v>
      </c>
      <c r="E10" s="9" t="s">
        <v>25</v>
      </c>
      <c r="F10" s="8">
        <v>9.9999999155818564</v>
      </c>
    </row>
    <row r="11" spans="1:19" x14ac:dyDescent="0.25">
      <c r="A11" s="1">
        <v>40422</v>
      </c>
      <c r="B11" s="4">
        <v>6.703581424551075E-2</v>
      </c>
    </row>
    <row r="12" spans="1:19" x14ac:dyDescent="0.25">
      <c r="A12" s="1">
        <v>40452</v>
      </c>
      <c r="B12" s="4">
        <v>2.9983401281830524E-2</v>
      </c>
    </row>
    <row r="13" spans="1:19" x14ac:dyDescent="0.25">
      <c r="A13" s="1">
        <v>40483</v>
      </c>
      <c r="B13" s="4">
        <v>-4.8830035134965755E-3</v>
      </c>
      <c r="D13" s="16" t="s">
        <v>32</v>
      </c>
      <c r="E13">
        <f>COUNT(_xll.RMNA($B$3:$B$139))</f>
        <v>120</v>
      </c>
    </row>
    <row r="14" spans="1:19" x14ac:dyDescent="0.25">
      <c r="A14" s="1">
        <v>40513</v>
      </c>
      <c r="B14" s="4">
        <v>4.5138811837143855E-2</v>
      </c>
      <c r="D14" s="7" t="s">
        <v>33</v>
      </c>
      <c r="E14" s="1" cm="1">
        <f t="array" ref="E14">INDEX($A$3:$A$139,$E$13,)</f>
        <v>43800</v>
      </c>
    </row>
    <row r="15" spans="1:19" x14ac:dyDescent="0.25">
      <c r="A15" s="1">
        <v>40544</v>
      </c>
      <c r="B15" s="4">
        <v>1.5427645053536665E-2</v>
      </c>
    </row>
    <row r="16" spans="1:19" ht="15.75" thickBot="1" x14ac:dyDescent="0.3">
      <c r="A16" s="1">
        <v>40575</v>
      </c>
      <c r="B16" s="4">
        <v>2.8104260009862436E-2</v>
      </c>
      <c r="D16" s="17" t="s">
        <v>34</v>
      </c>
      <c r="E16" s="17"/>
      <c r="F16" s="17"/>
      <c r="G16" s="17"/>
      <c r="H16" s="17"/>
      <c r="I16" s="17"/>
      <c r="J16" s="17"/>
    </row>
    <row r="17" spans="1:10" ht="15.75" thickBot="1" x14ac:dyDescent="0.3">
      <c r="A17" s="1">
        <v>40603</v>
      </c>
      <c r="B17" s="4">
        <v>-7.3641074375503379E-3</v>
      </c>
      <c r="D17" s="11" t="s">
        <v>0</v>
      </c>
      <c r="E17" s="11" t="s">
        <v>28</v>
      </c>
      <c r="F17" s="11" t="s">
        <v>4</v>
      </c>
      <c r="G17" s="11" t="s">
        <v>29</v>
      </c>
      <c r="H17" s="11" t="s">
        <v>30</v>
      </c>
      <c r="I17" s="11" t="s">
        <v>6</v>
      </c>
      <c r="J17" s="11" t="s">
        <v>7</v>
      </c>
    </row>
    <row r="18" spans="1:10" x14ac:dyDescent="0.25">
      <c r="A18" s="1">
        <v>40634</v>
      </c>
      <c r="B18" s="4">
        <v>2.2384488092944466E-2</v>
      </c>
      <c r="D18" s="1" cm="1">
        <f t="array" ref="D18">_xll.NxAdjust(_xll.NxEDATE(_xlfn.CONCAT(E18," month"),$E$14),1)</f>
        <v>43832</v>
      </c>
      <c r="E18" s="9">
        <v>1</v>
      </c>
      <c r="F18" s="14">
        <f>_xll.GARCH_FORE(Sheet1!$B$3:$B$139,,1,$F$4,$F$5:$F$7,$F$8:$F$9,2,$F$10,$E18,1,0.05)</f>
        <v>1.0260940867153815E-2</v>
      </c>
      <c r="G18" s="14">
        <f>_xll.GARCH_FORE(Sheet1!$B$3:$B$139,,1,$F$4,$F$5:$F$7,$F$8:$F$9,2,$F$10,$E18,2,0.05)</f>
        <v>2.9452094147745581E-2</v>
      </c>
      <c r="H18" s="14">
        <f>_xll.GARCH_FORE(Sheet1!$B$3:$B$139,,1,$F$4,$F$5:$F$7,$F$8:$F$9,2,$F$10,$E18,3,0.05)</f>
        <v>2.9452094147745581E-2</v>
      </c>
      <c r="I18" s="14">
        <f>_xll.GARCH_FORE(Sheet1!$B$3:$B$139,,1,$F$4,$F$5:$F$7,$F$8:$F$9,2,$F$10,$E18,5,0.05)</f>
        <v>7.5884296185194489E-2</v>
      </c>
      <c r="J18" s="14">
        <f>_xll.GARCH_FORE(Sheet1!$B$3:$B$139,,1,$F$4,$F$5:$F$7,$F$8:$F$9,2,$F$10,$E18,4,0.05)</f>
        <v>-5.5362414450886854E-2</v>
      </c>
    </row>
    <row r="19" spans="1:10" x14ac:dyDescent="0.25">
      <c r="A19" s="1">
        <v>40664</v>
      </c>
      <c r="B19" s="4">
        <v>-1.5958076575767421E-2</v>
      </c>
      <c r="D19" s="1" cm="1">
        <f t="array" ref="D19">_xll.NxAdjust(_xll.NxEDATE(_xlfn.CONCAT(E19," month"),$E$14),1)</f>
        <v>43864</v>
      </c>
      <c r="E19" s="9">
        <v>2</v>
      </c>
      <c r="F19" s="14">
        <f>_xll.GARCH_FORE(Sheet1!$B$3:$B$139,,1,$F$4,$F$5:$F$7,$F$8:$F$9,2,$F$10,$E19,1,0.05)</f>
        <v>1.0260940867153815E-2</v>
      </c>
      <c r="G19" s="14">
        <f>_xll.GARCH_FORE(Sheet1!$B$3:$B$139,,1,$F$4,$F$5:$F$7,$F$8:$F$9,2,$F$10,$E19,2,0.05)</f>
        <v>3.0787434138070984E-2</v>
      </c>
      <c r="H19" s="14">
        <f>_xll.GARCH_FORE(Sheet1!$B$3:$B$139,,1,$F$4,$F$5:$F$7,$F$8:$F$9,2,$F$10,$E19,3,0.05)</f>
        <v>3.0127163411892331E-2</v>
      </c>
      <c r="I19" s="14">
        <f>_xll.GARCH_FORE(Sheet1!$B$3:$B$139,,1,$F$4,$F$5:$F$7,$F$8:$F$9,2,$F$10,$E19,5,0.05)</f>
        <v>7.885961910165408E-2</v>
      </c>
      <c r="J19" s="14">
        <f>_xll.GARCH_FORE(Sheet1!$B$3:$B$139,,1,$F$4,$F$5:$F$7,$F$8:$F$9,2,$F$10,$E19,4,0.05)</f>
        <v>-5.8337737367346446E-2</v>
      </c>
    </row>
    <row r="20" spans="1:10" x14ac:dyDescent="0.25">
      <c r="A20" s="1">
        <v>40695</v>
      </c>
      <c r="B20" s="4">
        <v>-1.9063876942314373E-2</v>
      </c>
      <c r="D20" s="1" cm="1">
        <f t="array" ref="D20">_xll.NxAdjust(_xll.NxEDATE(_xlfn.CONCAT(E20," month"),$E$14),1)</f>
        <v>43892</v>
      </c>
      <c r="E20" s="9">
        <v>3</v>
      </c>
      <c r="F20" s="14">
        <f>_xll.GARCH_FORE(Sheet1!$B$3:$B$139,,1,$F$4,$F$5:$F$7,$F$8:$F$9,2,$F$10,$E20,1,0.05)</f>
        <v>1.0260940867153815E-2</v>
      </c>
      <c r="G20" s="14">
        <f>_xll.GARCH_FORE(Sheet1!$B$3:$B$139,,1,$F$4,$F$5:$F$7,$F$8:$F$9,2,$F$10,$E20,2,0.05)</f>
        <v>3.3790576223964516E-2</v>
      </c>
      <c r="H20" s="14">
        <f>_xll.GARCH_FORE(Sheet1!$B$3:$B$139,,1,$F$4,$F$5:$F$7,$F$8:$F$9,2,$F$10,$E20,3,0.05)</f>
        <v>3.1395833014596509E-2</v>
      </c>
      <c r="I20" s="14">
        <f>_xll.GARCH_FORE(Sheet1!$B$3:$B$139,,1,$F$4,$F$5:$F$7,$F$8:$F$9,2,$F$10,$E20,5,0.05)</f>
        <v>8.5551036668925384E-2</v>
      </c>
      <c r="J20" s="14">
        <f>_xll.GARCH_FORE(Sheet1!$B$3:$B$139,,1,$F$4,$F$5:$F$7,$F$8:$F$9,2,$F$10,$E20,4,0.05)</f>
        <v>-6.502915493461775E-2</v>
      </c>
    </row>
    <row r="21" spans="1:10" x14ac:dyDescent="0.25">
      <c r="A21" s="1">
        <v>40725</v>
      </c>
      <c r="B21" s="4">
        <v>-2.1116185261919718E-2</v>
      </c>
      <c r="D21" s="1" cm="1">
        <f t="array" ref="D21">_xll.NxAdjust(_xll.NxEDATE(_xlfn.CONCAT(E21," month"),$E$14),1)</f>
        <v>43922</v>
      </c>
      <c r="E21" s="9">
        <v>4</v>
      </c>
      <c r="F21" s="14">
        <f>_xll.GARCH_FORE(Sheet1!$B$3:$B$139,,1,$F$4,$F$5:$F$7,$F$8:$F$9,2,$F$10,$E21,1,0.05)</f>
        <v>1.0260940867153815E-2</v>
      </c>
      <c r="G21" s="14">
        <f>_xll.GARCH_FORE(Sheet1!$B$3:$B$139,,1,$F$4,$F$5:$F$7,$F$8:$F$9,2,$F$10,$E21,2,0.05)</f>
        <v>3.4801971654778982E-2</v>
      </c>
      <c r="H21" s="14">
        <f>_xll.GARCH_FORE(Sheet1!$B$3:$B$139,,1,$F$4,$F$5:$F$7,$F$8:$F$9,2,$F$10,$E21,3,0.05)</f>
        <v>3.22810789128141E-2</v>
      </c>
      <c r="I21" s="14">
        <f>_xll.GARCH_FORE(Sheet1!$B$3:$B$139,,1,$F$4,$F$5:$F$7,$F$8:$F$9,2,$F$10,$E21,5,0.05)</f>
        <v>8.7804566125623151E-2</v>
      </c>
      <c r="J21" s="14">
        <f>_xll.GARCH_FORE(Sheet1!$B$3:$B$139,,1,$F$4,$F$5:$F$7,$F$8:$F$9,2,$F$10,$E21,4,0.05)</f>
        <v>-6.7282684391315517E-2</v>
      </c>
    </row>
    <row r="22" spans="1:10" x14ac:dyDescent="0.25">
      <c r="A22" s="1">
        <v>40756</v>
      </c>
      <c r="B22" s="4">
        <v>-6.8152464449756422E-2</v>
      </c>
      <c r="D22" s="1" cm="1">
        <f t="array" ref="D22">_xll.NxAdjust(_xll.NxEDATE(_xlfn.CONCAT(E22," month"),$E$14),1)</f>
        <v>43952</v>
      </c>
      <c r="E22" s="9">
        <v>5</v>
      </c>
      <c r="F22" s="14">
        <f>_xll.GARCH_FORE(Sheet1!$B$3:$B$139,,1,$F$4,$F$5:$F$7,$F$8:$F$9,2,$F$10,$E22,1,0.05)</f>
        <v>1.0260940867153815E-2</v>
      </c>
      <c r="G22" s="14">
        <f>_xll.GARCH_FORE(Sheet1!$B$3:$B$139,,1,$F$4,$F$5:$F$7,$F$8:$F$9,2,$F$10,$E22,2,0.05)</f>
        <v>3.5992503464113916E-2</v>
      </c>
      <c r="H22" s="14">
        <f>_xll.GARCH_FORE(Sheet1!$B$3:$B$139,,1,$F$4,$F$5:$F$7,$F$8:$F$9,2,$F$10,$E22,3,0.05)</f>
        <v>3.3056716499723859E-2</v>
      </c>
      <c r="I22" s="14">
        <f>_xll.GARCH_FORE(Sheet1!$B$3:$B$139,,1,$F$4,$F$5:$F$7,$F$8:$F$9,2,$F$10,$E22,5,0.05)</f>
        <v>9.0457236307563221E-2</v>
      </c>
      <c r="J22" s="14">
        <f>_xll.GARCH_FORE(Sheet1!$B$3:$B$139,,1,$F$4,$F$5:$F$7,$F$8:$F$9,2,$F$10,$E22,4,0.05)</f>
        <v>-6.9935354573255587E-2</v>
      </c>
    </row>
    <row r="23" spans="1:10" x14ac:dyDescent="0.25">
      <c r="A23" s="1">
        <v>40787</v>
      </c>
      <c r="B23" s="4">
        <v>-7.7680891623364445E-2</v>
      </c>
      <c r="D23" s="1" cm="1">
        <f t="array" ref="D23">_xll.NxAdjust(_xll.NxEDATE(_xlfn.CONCAT(E23," month"),$E$14),1)</f>
        <v>43983</v>
      </c>
      <c r="E23" s="9">
        <v>6</v>
      </c>
      <c r="F23" s="14">
        <f>_xll.GARCH_FORE(Sheet1!$B$3:$B$139,,1,$F$4,$F$5:$F$7,$F$8:$F$9,2,$F$10,$E23,1,0.05)</f>
        <v>1.0260940867153815E-2</v>
      </c>
      <c r="G23" s="14">
        <f>_xll.GARCH_FORE(Sheet1!$B$3:$B$139,,1,$F$4,$F$5:$F$7,$F$8:$F$9,2,$F$10,$E23,2,0.05)</f>
        <v>3.6578696542698075E-2</v>
      </c>
      <c r="H23" s="14">
        <f>_xll.GARCH_FORE(Sheet1!$B$3:$B$139,,1,$F$4,$F$5:$F$7,$F$8:$F$9,2,$F$10,$E23,3,0.05)</f>
        <v>3.3669307411643146E-2</v>
      </c>
      <c r="I23" s="14">
        <f>_xll.GARCH_FORE(Sheet1!$B$3:$B$139,,1,$F$4,$F$5:$F$7,$F$8:$F$9,2,$F$10,$E23,5,0.05)</f>
        <v>9.1763355882216582E-2</v>
      </c>
      <c r="J23" s="14">
        <f>_xll.GARCH_FORE(Sheet1!$B$3:$B$139,,1,$F$4,$F$5:$F$7,$F$8:$F$9,2,$F$10,$E23,4,0.05)</f>
        <v>-7.1241474147908948E-2</v>
      </c>
    </row>
    <row r="24" spans="1:10" x14ac:dyDescent="0.25">
      <c r="A24" s="1">
        <v>40817</v>
      </c>
      <c r="B24" s="4">
        <v>0.10944144754646246</v>
      </c>
      <c r="D24" s="1" cm="1">
        <f t="array" ref="D24">_xll.NxAdjust(_xll.NxEDATE(_xlfn.CONCAT(E24," month"),$E$14),1)</f>
        <v>44013</v>
      </c>
      <c r="E24" s="9">
        <v>7</v>
      </c>
      <c r="F24" s="14">
        <f>_xll.GARCH_FORE(Sheet1!$B$3:$B$139,,1,$F$4,$F$5:$F$7,$F$8:$F$9,2,$F$10,$E24,1,0.05)</f>
        <v>1.0260940867153815E-2</v>
      </c>
      <c r="G24" s="14">
        <f>_xll.GARCH_FORE(Sheet1!$B$3:$B$139,,1,$F$4,$F$5:$F$7,$F$8:$F$9,2,$F$10,$E24,2,0.05)</f>
        <v>3.7110802823453228E-2</v>
      </c>
      <c r="H24" s="14">
        <f>_xll.GARCH_FORE(Sheet1!$B$3:$B$139,,1,$F$4,$F$5:$F$7,$F$8:$F$9,2,$F$10,$E24,3,0.05)</f>
        <v>3.4182170071710934E-2</v>
      </c>
      <c r="I24" s="14">
        <f>_xll.GARCH_FORE(Sheet1!$B$3:$B$139,,1,$F$4,$F$5:$F$7,$F$8:$F$9,2,$F$10,$E24,5,0.05)</f>
        <v>9.2948962561109724E-2</v>
      </c>
      <c r="J24" s="14">
        <f>_xll.GARCH_FORE(Sheet1!$B$3:$B$139,,1,$F$4,$F$5:$F$7,$F$8:$F$9,2,$F$10,$E24,4,0.05)</f>
        <v>-7.242708082680209E-2</v>
      </c>
    </row>
    <row r="25" spans="1:10" x14ac:dyDescent="0.25">
      <c r="A25" s="1">
        <v>40848</v>
      </c>
      <c r="B25" s="4">
        <v>2.3966810151807572E-2</v>
      </c>
      <c r="D25" s="1" cm="1">
        <f t="array" ref="D25">_xll.NxAdjust(_xll.NxEDATE(_xlfn.CONCAT(E25," month"),$E$14),1)</f>
        <v>44046</v>
      </c>
      <c r="E25" s="9">
        <v>8</v>
      </c>
      <c r="F25" s="14">
        <f>_xll.GARCH_FORE(Sheet1!$B$3:$B$139,,1,$F$4,$F$5:$F$7,$F$8:$F$9,2,$F$10,$E25,1,0.05)</f>
        <v>1.0260940867153815E-2</v>
      </c>
      <c r="G25" s="14">
        <f>_xll.GARCH_FORE(Sheet1!$B$3:$B$139,,1,$F$4,$F$5:$F$7,$F$8:$F$9,2,$F$10,$E25,2,0.05)</f>
        <v>3.7425914054793341E-2</v>
      </c>
      <c r="H25" s="14">
        <f>_xll.GARCH_FORE(Sheet1!$B$3:$B$139,,1,$F$4,$F$5:$F$7,$F$8:$F$9,2,$F$10,$E25,3,0.05)</f>
        <v>3.4604270506897648E-2</v>
      </c>
      <c r="I25" s="14">
        <f>_xll.GARCH_FORE(Sheet1!$B$3:$B$139,,1,$F$4,$F$5:$F$7,$F$8:$F$9,2,$F$10,$E25,5,0.05)</f>
        <v>9.3651074139159268E-2</v>
      </c>
      <c r="J25" s="14">
        <f>_xll.GARCH_FORE(Sheet1!$B$3:$B$139,,1,$F$4,$F$5:$F$7,$F$8:$F$9,2,$F$10,$E25,4,0.05)</f>
        <v>-7.3129192404851634E-2</v>
      </c>
    </row>
    <row r="26" spans="1:10" x14ac:dyDescent="0.25">
      <c r="A26" s="1">
        <v>40878</v>
      </c>
      <c r="B26" s="4">
        <v>5.1927578652799511E-3</v>
      </c>
      <c r="D26" s="1" cm="1">
        <f t="array" ref="D26">_xll.NxAdjust(_xll.NxEDATE(_xlfn.CONCAT(E26," month"),$E$14),1)</f>
        <v>44075</v>
      </c>
      <c r="E26" s="9">
        <v>9</v>
      </c>
      <c r="F26" s="14">
        <f>_xll.GARCH_FORE(Sheet1!$B$3:$B$139,,1,$F$4,$F$5:$F$7,$F$8:$F$9,2,$F$10,$E26,1,0.05)</f>
        <v>1.0260940867153815E-2</v>
      </c>
      <c r="G26" s="14">
        <f>_xll.GARCH_FORE(Sheet1!$B$3:$B$139,,1,$F$4,$F$5:$F$7,$F$8:$F$9,2,$F$10,$E26,2,0.05)</f>
        <v>3.7679053318196841E-2</v>
      </c>
      <c r="H26" s="14">
        <f>_xll.GARCH_FORE(Sheet1!$B$3:$B$139,,1,$F$4,$F$5:$F$7,$F$8:$F$9,2,$F$10,$E26,3,0.05)</f>
        <v>3.4959270519772788E-2</v>
      </c>
      <c r="I26" s="14">
        <f>_xll.GARCH_FORE(Sheet1!$B$3:$B$139,,1,$F$4,$F$5:$F$7,$F$8:$F$9,2,$F$10,$E26,5,0.05)</f>
        <v>9.4215103567557204E-2</v>
      </c>
      <c r="J26" s="14">
        <f>_xll.GARCH_FORE(Sheet1!$B$3:$B$139,,1,$F$4,$F$5:$F$7,$F$8:$F$9,2,$F$10,$E26,4,0.05)</f>
        <v>-7.369322183324957E-2</v>
      </c>
    </row>
    <row r="27" spans="1:10" x14ac:dyDescent="0.25">
      <c r="A27" s="1">
        <v>40909</v>
      </c>
      <c r="B27" s="4">
        <v>2.7483626377185821E-2</v>
      </c>
      <c r="D27" s="1" cm="1">
        <f t="array" ref="D27">_xll.NxAdjust(_xll.NxEDATE(_xlfn.CONCAT(E27," month"),$E$14),1)</f>
        <v>44105</v>
      </c>
      <c r="E27" s="9">
        <v>10</v>
      </c>
      <c r="F27" s="14">
        <f>_xll.GARCH_FORE(Sheet1!$B$3:$B$139,,1,$F$4,$F$5:$F$7,$F$8:$F$9,2,$F$10,$E27,1,0.05)</f>
        <v>1.0260940867153815E-2</v>
      </c>
      <c r="G27" s="14">
        <f>_xll.GARCH_FORE(Sheet1!$B$3:$B$139,,1,$F$4,$F$5:$F$7,$F$8:$F$9,2,$F$10,$E27,2,0.05)</f>
        <v>3.7843484734142466E-2</v>
      </c>
      <c r="H27" s="14">
        <f>_xll.GARCH_FORE(Sheet1!$B$3:$B$139,,1,$F$4,$F$5:$F$7,$F$8:$F$9,2,$F$10,$E27,3,0.05)</f>
        <v>3.5258310643442863E-2</v>
      </c>
      <c r="I27" s="14">
        <f>_xll.GARCH_FORE(Sheet1!$B$3:$B$139,,1,$F$4,$F$5:$F$7,$F$8:$F$9,2,$F$10,$E27,5,0.05)</f>
        <v>9.4581479594331996E-2</v>
      </c>
      <c r="J27" s="14">
        <f>_xll.GARCH_FORE(Sheet1!$B$3:$B$139,,1,$F$4,$F$5:$F$7,$F$8:$F$9,2,$F$10,$E27,4,0.05)</f>
        <v>-7.4059597860024362E-2</v>
      </c>
    </row>
    <row r="28" spans="1:10" x14ac:dyDescent="0.25">
      <c r="A28" s="1">
        <v>40940</v>
      </c>
      <c r="B28" s="4">
        <v>3.5130500207336546E-2</v>
      </c>
      <c r="D28" s="1" cm="1">
        <f t="array" ref="D28">_xll.NxAdjust(_xll.NxEDATE(_xlfn.CONCAT(E28," month"),$E$14),1)</f>
        <v>44137</v>
      </c>
      <c r="E28" s="9">
        <v>11</v>
      </c>
      <c r="F28" s="14">
        <f>_xll.GARCH_FORE(Sheet1!$B$3:$B$139,,1,$F$4,$F$5:$F$7,$F$8:$F$9,2,$F$10,$E28,1,0.05)</f>
        <v>1.0260940867153815E-2</v>
      </c>
      <c r="G28" s="14">
        <f>_xll.GARCH_FORE(Sheet1!$B$3:$B$139,,1,$F$4,$F$5:$F$7,$F$8:$F$9,2,$F$10,$E28,2,0.05)</f>
        <v>3.7967911368081197E-2</v>
      </c>
      <c r="H28" s="14">
        <f>_xll.GARCH_FORE(Sheet1!$B$3:$B$139,,1,$F$4,$F$5:$F$7,$F$8:$F$9,2,$F$10,$E28,3,0.05)</f>
        <v>3.5513181916206872E-2</v>
      </c>
      <c r="I28" s="14">
        <f>_xll.GARCH_FORE(Sheet1!$B$3:$B$139,,1,$F$4,$F$5:$F$7,$F$8:$F$9,2,$F$10,$E28,5,0.05)</f>
        <v>9.4858719411949996E-2</v>
      </c>
      <c r="J28" s="14">
        <f>_xll.GARCH_FORE(Sheet1!$B$3:$B$139,,1,$F$4,$F$5:$F$7,$F$8:$F$9,2,$F$10,$E28,4,0.05)</f>
        <v>-7.4336837677642362E-2</v>
      </c>
    </row>
    <row r="29" spans="1:10" x14ac:dyDescent="0.25">
      <c r="A29" s="1">
        <v>40969</v>
      </c>
      <c r="B29" s="4">
        <v>2.5170320957604631E-2</v>
      </c>
      <c r="D29" s="1" cm="1">
        <f t="array" ref="D29">_xll.NxAdjust(_xll.NxEDATE(_xlfn.CONCAT(E29," month"),$E$14),1)</f>
        <v>44166</v>
      </c>
      <c r="E29" s="9">
        <v>12</v>
      </c>
      <c r="F29" s="14">
        <f>_xll.GARCH_FORE(Sheet1!$B$3:$B$139,,1,$F$4,$F$5:$F$7,$F$8:$F$9,2,$F$10,$E29,1,0.05)</f>
        <v>1.0260940867153815E-2</v>
      </c>
      <c r="G29" s="14">
        <f>_xll.GARCH_FORE(Sheet1!$B$3:$B$139,,1,$F$4,$F$5:$F$7,$F$8:$F$9,2,$F$10,$E29,2,0.05)</f>
        <v>3.805258336789271E-2</v>
      </c>
      <c r="H29" s="14">
        <f>_xll.GARCH_FORE(Sheet1!$B$3:$B$139,,1,$F$4,$F$5:$F$7,$F$8:$F$9,2,$F$10,$E29,3,0.05)</f>
        <v>3.5731692385658674E-2</v>
      </c>
      <c r="I29" s="14">
        <f>_xll.GARCH_FORE(Sheet1!$B$3:$B$139,,1,$F$4,$F$5:$F$7,$F$8:$F$9,2,$F$10,$E29,5,0.05)</f>
        <v>9.504738038462128E-2</v>
      </c>
      <c r="J29" s="14">
        <f>_xll.GARCH_FORE(Sheet1!$B$3:$B$139,,1,$F$4,$F$5:$F$7,$F$8:$F$9,2,$F$10,$E29,4,0.05)</f>
        <v>-7.4525498650313646E-2</v>
      </c>
    </row>
    <row r="30" spans="1:10" x14ac:dyDescent="0.25">
      <c r="A30" s="1">
        <v>41000</v>
      </c>
      <c r="B30" s="4">
        <v>-5.4900427827826448E-3</v>
      </c>
      <c r="D30" s="1" cm="1">
        <f t="array" ref="D30">_xll.NxAdjust(_xll.NxEDATE(_xlfn.CONCAT(E30," month"),$E$14),1)</f>
        <v>44200</v>
      </c>
      <c r="E30" s="9">
        <v>13</v>
      </c>
      <c r="F30" s="14">
        <f>_xll.GARCH_FORE(Sheet1!$B$3:$B$139,,1,$F$4,$F$5:$F$7,$F$8:$F$9,2,$F$10,$E30,1,0.05)</f>
        <v>1.0260940867153815E-2</v>
      </c>
      <c r="G30" s="14">
        <f>_xll.GARCH_FORE(Sheet1!$B$3:$B$139,,1,$F$4,$F$5:$F$7,$F$8:$F$9,2,$F$10,$E30,2,0.05)</f>
        <v>3.8114783451541928E-2</v>
      </c>
      <c r="H30" s="14">
        <f>_xll.GARCH_FORE(Sheet1!$B$3:$B$139,,1,$F$4,$F$5:$F$7,$F$8:$F$9,2,$F$10,$E30,3,0.05)</f>
        <v>3.5920620611477355E-2</v>
      </c>
      <c r="I30" s="14">
        <f>_xll.GARCH_FORE(Sheet1!$B$3:$B$139,,1,$F$4,$F$5:$F$7,$F$8:$F$9,2,$F$10,$E30,5,0.05)</f>
        <v>9.5185970807755482E-2</v>
      </c>
      <c r="J30" s="14">
        <f>_xll.GARCH_FORE(Sheet1!$B$3:$B$139,,1,$F$4,$F$5:$F$7,$F$8:$F$9,2,$F$10,$E30,4,0.05)</f>
        <v>-7.4664089073447848E-2</v>
      </c>
    </row>
    <row r="31" spans="1:10" x14ac:dyDescent="0.25">
      <c r="A31" s="1">
        <v>41030</v>
      </c>
      <c r="B31" s="4">
        <v>-6.1362550093112311E-2</v>
      </c>
      <c r="D31" s="1" cm="1">
        <f t="array" ref="D31">_xll.NxAdjust(_xll.NxEDATE(_xlfn.CONCAT(E31," month"),$E$14),1)</f>
        <v>44228</v>
      </c>
      <c r="E31" s="9">
        <v>14</v>
      </c>
      <c r="F31" s="14">
        <f>_xll.GARCH_FORE(Sheet1!$B$3:$B$139,,1,$F$4,$F$5:$F$7,$F$8:$F$9,2,$F$10,$E31,1,0.05)</f>
        <v>1.0260940867153815E-2</v>
      </c>
      <c r="G31" s="14">
        <f>_xll.GARCH_FORE(Sheet1!$B$3:$B$139,,1,$F$4,$F$5:$F$7,$F$8:$F$9,2,$F$10,$E31,2,0.05)</f>
        <v>3.815811182654151E-2</v>
      </c>
      <c r="H31" s="14">
        <f>_xll.GARCH_FORE(Sheet1!$B$3:$B$139,,1,$F$4,$F$5:$F$7,$F$8:$F$9,2,$F$10,$E31,3,0.05)</f>
        <v>3.6085042711276251E-2</v>
      </c>
      <c r="I31" s="14">
        <f>_xll.GARCH_FORE(Sheet1!$B$3:$B$139,,1,$F$4,$F$5:$F$7,$F$8:$F$9,2,$F$10,$E31,5,0.05)</f>
        <v>9.5282512443595951E-2</v>
      </c>
      <c r="J31" s="14">
        <f>_xll.GARCH_FORE(Sheet1!$B$3:$B$139,,1,$F$4,$F$5:$F$7,$F$8:$F$9,2,$F$10,$E31,4,0.05)</f>
        <v>-7.4760630709288317E-2</v>
      </c>
    </row>
    <row r="32" spans="1:10" x14ac:dyDescent="0.25">
      <c r="A32" s="1">
        <v>41061</v>
      </c>
      <c r="B32" s="4">
        <v>5.0404263999560328E-2</v>
      </c>
      <c r="D32" s="1" cm="1">
        <f t="array" ref="D32">_xll.NxAdjust(_xll.NxEDATE(_xlfn.CONCAT(E32," month"),$E$14),1)</f>
        <v>44256</v>
      </c>
      <c r="E32" s="9">
        <v>15</v>
      </c>
      <c r="F32" s="14">
        <f>_xll.GARCH_FORE(Sheet1!$B$3:$B$139,,1,$F$4,$F$5:$F$7,$F$8:$F$9,2,$F$10,$E32,1,0.05)</f>
        <v>1.0260940867153815E-2</v>
      </c>
      <c r="G32" s="14">
        <f>_xll.GARCH_FORE(Sheet1!$B$3:$B$139,,1,$F$4,$F$5:$F$7,$F$8:$F$9,2,$F$10,$E32,2,0.05)</f>
        <v>3.8189473890954513E-2</v>
      </c>
      <c r="H32" s="14">
        <f>_xll.GARCH_FORE(Sheet1!$B$3:$B$139,,1,$F$4,$F$5:$F$7,$F$8:$F$9,2,$F$10,$E32,3,0.05)</f>
        <v>3.6229141328229811E-2</v>
      </c>
      <c r="I32" s="14">
        <f>_xll.GARCH_FORE(Sheet1!$B$3:$B$139,,1,$F$4,$F$5:$F$7,$F$8:$F$9,2,$F$10,$E32,5,0.05)</f>
        <v>9.5352391477873027E-2</v>
      </c>
      <c r="J32" s="14">
        <f>_xll.GARCH_FORE(Sheet1!$B$3:$B$139,,1,$F$4,$F$5:$F$7,$F$8:$F$9,2,$F$10,$E32,4,0.05)</f>
        <v>-7.4830509743565393E-2</v>
      </c>
    </row>
    <row r="33" spans="1:10" x14ac:dyDescent="0.25">
      <c r="A33" s="1">
        <v>41091</v>
      </c>
      <c r="B33" s="4">
        <v>8.9720211354453738E-3</v>
      </c>
      <c r="D33" s="1" cm="1">
        <f t="array" ref="D33">_xll.NxAdjust(_xll.NxEDATE(_xlfn.CONCAT(E33," month"),$E$14),1)</f>
        <v>44287</v>
      </c>
      <c r="E33" s="9">
        <v>16</v>
      </c>
      <c r="F33" s="14">
        <f>_xll.GARCH_FORE(Sheet1!$B$3:$B$139,,1,$F$4,$F$5:$F$7,$F$8:$F$9,2,$F$10,$E33,1,0.05)</f>
        <v>1.0260940867153815E-2</v>
      </c>
      <c r="G33" s="14">
        <f>_xll.GARCH_FORE(Sheet1!$B$3:$B$139,,1,$F$4,$F$5:$F$7,$F$8:$F$9,2,$F$10,$E33,2,0.05)</f>
        <v>3.8211578649669245E-2</v>
      </c>
      <c r="H33" s="14">
        <f>_xll.GARCH_FORE(Sheet1!$B$3:$B$139,,1,$F$4,$F$5:$F$7,$F$8:$F$9,2,$F$10,$E33,3,0.05)</f>
        <v>3.6356210751751716E-2</v>
      </c>
      <c r="I33" s="14">
        <f>_xll.GARCH_FORE(Sheet1!$B$3:$B$139,,1,$F$4,$F$5:$F$7,$F$8:$F$9,2,$F$10,$E33,5,0.05)</f>
        <v>9.5401643949635462E-2</v>
      </c>
      <c r="J33" s="14">
        <f>_xll.GARCH_FORE(Sheet1!$B$3:$B$139,,1,$F$4,$F$5:$F$7,$F$8:$F$9,2,$F$10,$E33,4,0.05)</f>
        <v>-7.4879762215327828E-2</v>
      </c>
    </row>
    <row r="34" spans="1:10" x14ac:dyDescent="0.25">
      <c r="A34" s="1">
        <v>41122</v>
      </c>
      <c r="B34" s="4">
        <v>1.7580721452338466E-2</v>
      </c>
      <c r="D34" s="1" cm="1">
        <f t="array" ref="D34">_xll.NxAdjust(_xll.NxEDATE(_xlfn.CONCAT(E34," month"),$E$14),1)</f>
        <v>44319</v>
      </c>
      <c r="E34" s="9">
        <v>17</v>
      </c>
      <c r="F34" s="14">
        <f>_xll.GARCH_FORE(Sheet1!$B$3:$B$139,,1,$F$4,$F$5:$F$7,$F$8:$F$9,2,$F$10,$E34,1,0.05)</f>
        <v>1.0260940867153815E-2</v>
      </c>
      <c r="G34" s="14">
        <f>_xll.GARCH_FORE(Sheet1!$B$3:$B$139,,1,$F$4,$F$5:$F$7,$F$8:$F$9,2,$F$10,$E34,2,0.05)</f>
        <v>3.822746087666231E-2</v>
      </c>
      <c r="H34" s="14">
        <f>_xll.GARCH_FORE(Sheet1!$B$3:$B$139,,1,$F$4,$F$5:$F$7,$F$8:$F$9,2,$F$10,$E34,3,0.05)</f>
        <v>3.6468942248801678E-2</v>
      </c>
      <c r="I34" s="14">
        <f>_xll.GARCH_FORE(Sheet1!$B$3:$B$139,,1,$F$4,$F$5:$F$7,$F$8:$F$9,2,$F$10,$E34,5,0.05)</f>
        <v>9.5437031756695268E-2</v>
      </c>
      <c r="J34" s="14">
        <f>_xll.GARCH_FORE(Sheet1!$B$3:$B$139,,1,$F$4,$F$5:$F$7,$F$8:$F$9,2,$F$10,$E34,4,0.05)</f>
        <v>-7.4915150022387633E-2</v>
      </c>
    </row>
    <row r="35" spans="1:10" x14ac:dyDescent="0.25">
      <c r="A35" s="1">
        <v>41153</v>
      </c>
      <c r="B35" s="4">
        <v>2.0561463025851268E-2</v>
      </c>
      <c r="D35" s="1" cm="1">
        <f t="array" ref="D35">_xll.NxAdjust(_xll.NxEDATE(_xlfn.CONCAT(E35," month"),$E$14),1)</f>
        <v>44348</v>
      </c>
      <c r="E35" s="9">
        <v>18</v>
      </c>
      <c r="F35" s="14">
        <f>_xll.GARCH_FORE(Sheet1!$B$3:$B$139,,1,$F$4,$F$5:$F$7,$F$8:$F$9,2,$F$10,$E35,1,0.05)</f>
        <v>1.0260940867153815E-2</v>
      </c>
      <c r="G35" s="14">
        <f>_xll.GARCH_FORE(Sheet1!$B$3:$B$139,,1,$F$4,$F$5:$F$7,$F$8:$F$9,2,$F$10,$E35,2,0.05)</f>
        <v>3.8238721225525775E-2</v>
      </c>
      <c r="H35" s="14">
        <f>_xll.GARCH_FORE(Sheet1!$B$3:$B$139,,1,$F$4,$F$5:$F$7,$F$8:$F$9,2,$F$10,$E35,3,0.05)</f>
        <v>3.6569510319126669E-2</v>
      </c>
      <c r="I35" s="14">
        <f>_xll.GARCH_FORE(Sheet1!$B$3:$B$139,,1,$F$4,$F$5:$F$7,$F$8:$F$9,2,$F$10,$E35,5,0.05)</f>
        <v>9.5462121377513587E-2</v>
      </c>
      <c r="J35" s="14">
        <f>_xll.GARCH_FORE(Sheet1!$B$3:$B$139,,1,$F$4,$F$5:$F$7,$F$8:$F$9,2,$F$10,$E35,4,0.05)</f>
        <v>-7.4940239643205953E-2</v>
      </c>
    </row>
    <row r="36" spans="1:10" x14ac:dyDescent="0.25">
      <c r="A36" s="1">
        <v>41183</v>
      </c>
      <c r="B36" s="4">
        <v>-2.2178807369845899E-2</v>
      </c>
      <c r="D36" s="1" cm="1">
        <f t="array" ref="D36">_xll.NxAdjust(_xll.NxEDATE(_xlfn.CONCAT(E36," month"),$E$14),1)</f>
        <v>44378</v>
      </c>
      <c r="E36" s="9">
        <v>19</v>
      </c>
      <c r="F36" s="14">
        <f>_xll.GARCH_FORE(Sheet1!$B$3:$B$139,,1,$F$4,$F$5:$F$7,$F$8:$F$9,2,$F$10,$E36,1,0.05)</f>
        <v>1.0260940867153815E-2</v>
      </c>
      <c r="G36" s="14">
        <f>_xll.GARCH_FORE(Sheet1!$B$3:$B$139,,1,$F$4,$F$5:$F$7,$F$8:$F$9,2,$F$10,$E36,2,0.05)</f>
        <v>3.8246781948023716E-2</v>
      </c>
      <c r="H36" s="14">
        <f>_xll.GARCH_FORE(Sheet1!$B$3:$B$139,,1,$F$4,$F$5:$F$7,$F$8:$F$9,2,$F$10,$E36,3,0.05)</f>
        <v>3.6659700991568157E-2</v>
      </c>
      <c r="I36" s="14">
        <f>_xll.GARCH_FORE(Sheet1!$B$3:$B$139,,1,$F$4,$F$5:$F$7,$F$8:$F$9,2,$F$10,$E36,5,0.05)</f>
        <v>9.5480081786506882E-2</v>
      </c>
      <c r="J36" s="14">
        <f>_xll.GARCH_FORE(Sheet1!$B$3:$B$139,,1,$F$4,$F$5:$F$7,$F$8:$F$9,2,$F$10,$E36,4,0.05)</f>
        <v>-7.4958200052199248E-2</v>
      </c>
    </row>
    <row r="37" spans="1:10" x14ac:dyDescent="0.25">
      <c r="A37" s="1">
        <v>41214</v>
      </c>
      <c r="B37" s="4">
        <v>3.5236119694737056E-3</v>
      </c>
      <c r="D37" s="1" cm="1">
        <f t="array" ref="D37">_xll.NxAdjust(_xll.NxEDATE(_xlfn.CONCAT(E37," month"),$E$14),1)</f>
        <v>44410</v>
      </c>
      <c r="E37" s="9">
        <v>20</v>
      </c>
      <c r="F37" s="14">
        <f>_xll.GARCH_FORE(Sheet1!$B$3:$B$139,,1,$F$4,$F$5:$F$7,$F$8:$F$9,2,$F$10,$E37,1,0.05)</f>
        <v>1.0260940867153815E-2</v>
      </c>
      <c r="G37" s="14">
        <f>_xll.GARCH_FORE(Sheet1!$B$3:$B$139,,1,$F$4,$F$5:$F$7,$F$8:$F$9,2,$F$10,$E37,2,0.05)</f>
        <v>3.8252513844662245E-2</v>
      </c>
      <c r="H37" s="14">
        <f>_xll.GARCH_FORE(Sheet1!$B$3:$B$139,,1,$F$4,$F$5:$F$7,$F$8:$F$9,2,$F$10,$E37,3,0.05)</f>
        <v>3.674098166521178E-2</v>
      </c>
      <c r="I37" s="14">
        <f>_xll.GARCH_FORE(Sheet1!$B$3:$B$139,,1,$F$4,$F$5:$F$7,$F$8:$F$9,2,$F$10,$E37,5,0.05)</f>
        <v>9.5492853248117363E-2</v>
      </c>
      <c r="J37" s="14">
        <f>_xll.GARCH_FORE(Sheet1!$B$3:$B$139,,1,$F$4,$F$5:$F$7,$F$8:$F$9,2,$F$10,$E37,4,0.05)</f>
        <v>-7.4970971513809728E-2</v>
      </c>
    </row>
    <row r="38" spans="1:10" x14ac:dyDescent="0.25">
      <c r="A38" s="1">
        <v>41244</v>
      </c>
      <c r="B38" s="4">
        <v>-2.7348215946361165E-3</v>
      </c>
      <c r="D38" s="1" cm="1">
        <f t="array" ref="D38">_xll.NxAdjust(_xll.NxEDATE(_xlfn.CONCAT(E38," month"),$E$14),1)</f>
        <v>44440</v>
      </c>
      <c r="E38" s="9">
        <v>21</v>
      </c>
      <c r="F38" s="14">
        <f>_xll.GARCH_FORE(Sheet1!$B$3:$B$139,,1,$F$4,$F$5:$F$7,$F$8:$F$9,2,$F$10,$E38,1,0.05)</f>
        <v>1.0260940867153815E-2</v>
      </c>
      <c r="G38" s="14">
        <f>_xll.GARCH_FORE(Sheet1!$B$3:$B$139,,1,$F$4,$F$5:$F$7,$F$8:$F$9,2,$F$10,$E38,2,0.05)</f>
        <v>3.8256609451494505E-2</v>
      </c>
      <c r="H38" s="14">
        <f>_xll.GARCH_FORE(Sheet1!$B$3:$B$139,,1,$F$4,$F$5:$F$7,$F$8:$F$9,2,$F$10,$E38,3,0.05)</f>
        <v>3.6814569347573163E-2</v>
      </c>
      <c r="I38" s="14">
        <f>_xll.GARCH_FORE(Sheet1!$B$3:$B$139,,1,$F$4,$F$5:$F$7,$F$8:$F$9,2,$F$10,$E38,5,0.05)</f>
        <v>9.5501978828833226E-2</v>
      </c>
      <c r="J38" s="14">
        <f>_xll.GARCH_FORE(Sheet1!$B$3:$B$139,,1,$F$4,$F$5:$F$7,$F$8:$F$9,2,$F$10,$E38,4,0.05)</f>
        <v>-7.4980097094525591E-2</v>
      </c>
    </row>
    <row r="39" spans="1:10" x14ac:dyDescent="0.25">
      <c r="A39" s="1">
        <v>41275</v>
      </c>
      <c r="B39" s="4">
        <v>3.114118899117635E-2</v>
      </c>
      <c r="D39" s="1" cm="1">
        <f t="array" ref="D39">_xll.NxAdjust(_xll.NxEDATE(_xlfn.CONCAT(E39," month"),$E$14),1)</f>
        <v>44470</v>
      </c>
      <c r="E39" s="9">
        <v>22</v>
      </c>
      <c r="F39" s="14">
        <f>_xll.GARCH_FORE(Sheet1!$B$3:$B$139,,1,$F$4,$F$5:$F$7,$F$8:$F$9,2,$F$10,$E39,1,0.05)</f>
        <v>1.0260940867153815E-2</v>
      </c>
      <c r="G39" s="14">
        <f>_xll.GARCH_FORE(Sheet1!$B$3:$B$139,,1,$F$4,$F$5:$F$7,$F$8:$F$9,2,$F$10,$E39,2,0.05)</f>
        <v>3.8259526117045986E-2</v>
      </c>
      <c r="H39" s="14">
        <f>_xll.GARCH_FORE(Sheet1!$B$3:$B$139,,1,$F$4,$F$5:$F$7,$F$8:$F$9,2,$F$10,$E39,3,0.05)</f>
        <v>3.6881477353996391E-2</v>
      </c>
      <c r="I39" s="14">
        <f>_xll.GARCH_FORE(Sheet1!$B$3:$B$139,,1,$F$4,$F$5:$F$7,$F$8:$F$9,2,$F$10,$E39,5,0.05)</f>
        <v>9.5508477564674163E-2</v>
      </c>
      <c r="J39" s="14">
        <f>_xll.GARCH_FORE(Sheet1!$B$3:$B$139,,1,$F$4,$F$5:$F$7,$F$8:$F$9,2,$F$10,$E39,4,0.05)</f>
        <v>-7.4986595830366529E-2</v>
      </c>
    </row>
    <row r="40" spans="1:10" x14ac:dyDescent="0.25">
      <c r="A40" s="1">
        <v>41306</v>
      </c>
      <c r="B40" s="4">
        <v>6.3522149404660055E-3</v>
      </c>
      <c r="D40" s="1" cm="1">
        <f t="array" ref="D40">_xll.NxAdjust(_xll.NxEDATE(_xlfn.CONCAT(E40," month"),$E$14),1)</f>
        <v>44501</v>
      </c>
      <c r="E40" s="9">
        <v>23</v>
      </c>
      <c r="F40" s="14">
        <f>_xll.GARCH_FORE(Sheet1!$B$3:$B$139,,1,$F$4,$F$5:$F$7,$F$8:$F$9,2,$F$10,$E40,1,0.05)</f>
        <v>1.0260940867153815E-2</v>
      </c>
      <c r="G40" s="14">
        <f>_xll.GARCH_FORE(Sheet1!$B$3:$B$139,,1,$F$4,$F$5:$F$7,$F$8:$F$9,2,$F$10,$E40,2,0.05)</f>
        <v>3.8261608233953033E-2</v>
      </c>
      <c r="H40" s="14">
        <f>_xll.GARCH_FORE(Sheet1!$B$3:$B$139,,1,$F$4,$F$5:$F$7,$F$8:$F$9,2,$F$10,$E40,3,0.05)</f>
        <v>3.694255519783806E-2</v>
      </c>
      <c r="I40" s="14">
        <f>_xll.GARCH_FORE(Sheet1!$B$3:$B$139,,1,$F$4,$F$5:$F$7,$F$8:$F$9,2,$F$10,$E40,5,0.05)</f>
        <v>9.5513116810254442E-2</v>
      </c>
      <c r="J40" s="14">
        <f>_xll.GARCH_FORE(Sheet1!$B$3:$B$139,,1,$F$4,$F$5:$F$7,$F$8:$F$9,2,$F$10,$E40,4,0.05)</f>
        <v>-7.4991235075946808E-2</v>
      </c>
    </row>
    <row r="41" spans="1:10" x14ac:dyDescent="0.25">
      <c r="A41" s="1">
        <v>41334</v>
      </c>
      <c r="B41" s="4">
        <v>3.6266010362247414E-2</v>
      </c>
      <c r="D41" s="1" cm="1">
        <f t="array" ref="D41">_xll.NxAdjust(_xll.NxEDATE(_xlfn.CONCAT(E41," month"),$E$14),1)</f>
        <v>44531</v>
      </c>
      <c r="E41" s="9">
        <v>24</v>
      </c>
      <c r="F41" s="14">
        <f>_xll.GARCH_FORE(Sheet1!$B$3:$B$139,,1,$F$4,$F$5:$F$7,$F$8:$F$9,2,$F$10,$E41,1,0.05)</f>
        <v>1.0260940867153815E-2</v>
      </c>
      <c r="G41" s="14">
        <f>_xll.GARCH_FORE(Sheet1!$B$3:$B$139,,1,$F$4,$F$5:$F$7,$F$8:$F$9,2,$F$10,$E41,2,0.05)</f>
        <v>3.8263092106052811E-2</v>
      </c>
      <c r="H41" s="14">
        <f>_xll.GARCH_FORE(Sheet1!$B$3:$B$139,,1,$F$4,$F$5:$F$7,$F$8:$F$9,2,$F$10,$E41,3,0.05)</f>
        <v>3.6998518586367331E-2</v>
      </c>
      <c r="I41" s="14">
        <f>_xll.GARCH_FORE(Sheet1!$B$3:$B$139,,1,$F$4,$F$5:$F$7,$F$8:$F$9,2,$F$10,$E41,5,0.05)</f>
        <v>9.551642308333512E-2</v>
      </c>
      <c r="J41" s="14">
        <f>_xll.GARCH_FORE(Sheet1!$B$3:$B$139,,1,$F$4,$F$5:$F$7,$F$8:$F$9,2,$F$10,$E41,4,0.05)</f>
        <v>-7.4994541349027485E-2</v>
      </c>
    </row>
    <row r="42" spans="1:10" x14ac:dyDescent="0.25">
      <c r="A42" s="1">
        <v>41365</v>
      </c>
      <c r="B42" s="4">
        <v>1.9540869712541209E-2</v>
      </c>
      <c r="D42" s="1" cm="1">
        <f t="array" ref="D42">_xll.NxAdjust(_xll.NxEDATE(_xlfn.CONCAT(E42," month"),$E$14),1)</f>
        <v>44564</v>
      </c>
      <c r="E42" s="9">
        <v>25</v>
      </c>
      <c r="F42" s="14">
        <f>_xll.GARCH_FORE(Sheet1!$B$3:$B$139,,1,$F$4,$F$5:$F$7,$F$8:$F$9,2,$F$10,$E42,1,0.05)</f>
        <v>1.0260940867153815E-2</v>
      </c>
      <c r="G42" s="14">
        <f>_xll.GARCH_FORE(Sheet1!$B$3:$B$139,,1,$F$4,$F$5:$F$7,$F$8:$F$9,2,$F$10,$E42,2,0.05)</f>
        <v>3.8264150906342421E-2</v>
      </c>
      <c r="H42" s="14">
        <f>_xll.GARCH_FORE(Sheet1!$B$3:$B$139,,1,$F$4,$F$5:$F$7,$F$8:$F$9,2,$F$10,$E42,3,0.05)</f>
        <v>3.7049973984682794E-2</v>
      </c>
      <c r="I42" s="14">
        <f>_xll.GARCH_FORE(Sheet1!$B$3:$B$139,,1,$F$4,$F$5:$F$7,$F$8:$F$9,2,$F$10,$E42,5,0.05)</f>
        <v>9.5518782237399597E-2</v>
      </c>
      <c r="J42" s="14">
        <f>_xll.GARCH_FORE(Sheet1!$B$3:$B$139,,1,$F$4,$F$5:$F$7,$F$8:$F$9,2,$F$10,$E42,4,0.05)</f>
        <v>-7.4996900503091962E-2</v>
      </c>
    </row>
    <row r="43" spans="1:10" x14ac:dyDescent="0.25">
      <c r="A43" s="1">
        <v>41395</v>
      </c>
      <c r="B43" s="4">
        <v>2.5529579161001514E-2</v>
      </c>
      <c r="D43" s="1" cm="1">
        <f t="array" ref="D43">_xll.NxAdjust(_xll.NxEDATE(_xlfn.CONCAT(E43," month"),$E$14),1)</f>
        <v>44593</v>
      </c>
      <c r="E43" s="9">
        <v>26</v>
      </c>
      <c r="F43" s="14">
        <f>_xll.GARCH_FORE(Sheet1!$B$3:$B$139,,1,$F$4,$F$5:$F$7,$F$8:$F$9,2,$F$10,$E43,1,0.05)</f>
        <v>1.0260940867153815E-2</v>
      </c>
      <c r="G43" s="14">
        <f>_xll.GARCH_FORE(Sheet1!$B$3:$B$139,,1,$F$4,$F$5:$F$7,$F$8:$F$9,2,$F$10,$E43,2,0.05)</f>
        <v>3.8264905768044692E-2</v>
      </c>
      <c r="H43" s="14">
        <f>_xll.GARCH_FORE(Sheet1!$B$3:$B$139,,1,$F$4,$F$5:$F$7,$F$8:$F$9,2,$F$10,$E43,3,0.05)</f>
        <v>3.7097437875493786E-2</v>
      </c>
      <c r="I43" s="14">
        <f>_xll.GARCH_FORE(Sheet1!$B$3:$B$139,,1,$F$4,$F$5:$F$7,$F$8:$F$9,2,$F$10,$E43,5,0.05)</f>
        <v>9.5520464174088229E-2</v>
      </c>
      <c r="J43" s="14">
        <f>_xll.GARCH_FORE(Sheet1!$B$3:$B$139,,1,$F$4,$F$5:$F$7,$F$8:$F$9,2,$F$10,$E43,4,0.05)</f>
        <v>-7.4998582439780595E-2</v>
      </c>
    </row>
    <row r="44" spans="1:10" x14ac:dyDescent="0.25">
      <c r="A44" s="1">
        <v>41426</v>
      </c>
      <c r="B44" s="4">
        <v>-2.1033953568442953E-2</v>
      </c>
      <c r="D44" s="1" cm="1">
        <f t="array" ref="D44">_xll.NxAdjust(_xll.NxEDATE(_xlfn.CONCAT(E44," month"),$E$14),1)</f>
        <v>44621</v>
      </c>
      <c r="E44" s="9">
        <v>27</v>
      </c>
      <c r="F44" s="14">
        <f>_xll.GARCH_FORE(Sheet1!$B$3:$B$139,,1,$F$4,$F$5:$F$7,$F$8:$F$9,2,$F$10,$E44,1,0.05)</f>
        <v>1.0260940867153815E-2</v>
      </c>
      <c r="G44" s="14">
        <f>_xll.GARCH_FORE(Sheet1!$B$3:$B$139,,1,$F$4,$F$5:$F$7,$F$8:$F$9,2,$F$10,$E44,2,0.05)</f>
        <v>3.8265444266462396E-2</v>
      </c>
      <c r="H44" s="14">
        <f>_xll.GARCH_FORE(Sheet1!$B$3:$B$139,,1,$F$4,$F$5:$F$7,$F$8:$F$9,2,$F$10,$E44,3,0.05)</f>
        <v>3.7141352388164468E-2</v>
      </c>
      <c r="I44" s="14">
        <f>_xll.GARCH_FORE(Sheet1!$B$3:$B$139,,1,$F$4,$F$5:$F$7,$F$8:$F$9,2,$F$10,$E44,5,0.05)</f>
        <v>9.5521664023335826E-2</v>
      </c>
      <c r="J44" s="14">
        <f>_xll.GARCH_FORE(Sheet1!$B$3:$B$139,,1,$F$4,$F$5:$F$7,$F$8:$F$9,2,$F$10,$E44,4,0.05)</f>
        <v>-7.4999782289028191E-2</v>
      </c>
    </row>
    <row r="45" spans="1:10" x14ac:dyDescent="0.25">
      <c r="A45" s="1">
        <v>41456</v>
      </c>
      <c r="B45" s="4">
        <v>4.5163367858152448E-2</v>
      </c>
      <c r="D45" s="1" cm="1">
        <f t="array" ref="D45">_xll.NxAdjust(_xll.NxEDATE(_xlfn.CONCAT(E45," month"),$E$14),1)</f>
        <v>44652</v>
      </c>
      <c r="E45" s="9">
        <v>28</v>
      </c>
      <c r="F45" s="14">
        <f>_xll.GARCH_FORE(Sheet1!$B$3:$B$139,,1,$F$4,$F$5:$F$7,$F$8:$F$9,2,$F$10,$E45,1,0.05)</f>
        <v>1.0260940867153815E-2</v>
      </c>
      <c r="G45" s="14">
        <f>_xll.GARCH_FORE(Sheet1!$B$3:$B$139,,1,$F$4,$F$5:$F$7,$F$8:$F$9,2,$F$10,$E45,2,0.05)</f>
        <v>3.826582825566089E-2</v>
      </c>
      <c r="H45" s="14">
        <f>_xll.GARCH_FORE(Sheet1!$B$3:$B$139,,1,$F$4,$F$5:$F$7,$F$8:$F$9,2,$F$10,$E45,3,0.05)</f>
        <v>3.7182097822301058E-2</v>
      </c>
      <c r="I45" s="14">
        <f>_xll.GARCH_FORE(Sheet1!$B$3:$B$139,,1,$F$4,$F$5:$F$7,$F$8:$F$9,2,$F$10,$E45,5,0.05)</f>
        <v>9.5522519604588713E-2</v>
      </c>
      <c r="J45" s="14">
        <f>_xll.GARCH_FORE(Sheet1!$B$3:$B$139,,1,$F$4,$F$5:$F$7,$F$8:$F$9,2,$F$10,$E45,4,0.05)</f>
        <v>-7.5000637870281078E-2</v>
      </c>
    </row>
    <row r="46" spans="1:10" x14ac:dyDescent="0.25">
      <c r="A46" s="1">
        <v>41487</v>
      </c>
      <c r="B46" s="4">
        <v>-3.800967692059487E-2</v>
      </c>
      <c r="D46" s="1" cm="1">
        <f t="array" ref="D46">_xll.NxAdjust(_xll.NxEDATE(_xlfn.CONCAT(E46," month"),$E$14),1)</f>
        <v>44683</v>
      </c>
      <c r="E46" s="9">
        <v>29</v>
      </c>
      <c r="F46" s="14">
        <f>_xll.GARCH_FORE(Sheet1!$B$3:$B$139,,1,$F$4,$F$5:$F$7,$F$8:$F$9,2,$F$10,$E46,1,0.05)</f>
        <v>1.0260940867153815E-2</v>
      </c>
      <c r="G46" s="14">
        <f>_xll.GARCH_FORE(Sheet1!$B$3:$B$139,,1,$F$4,$F$5:$F$7,$F$8:$F$9,2,$F$10,$E46,2,0.05)</f>
        <v>3.8266102151684959E-2</v>
      </c>
      <c r="H46" s="14">
        <f>_xll.GARCH_FORE(Sheet1!$B$3:$B$139,,1,$F$4,$F$5:$F$7,$F$8:$F$9,2,$F$10,$E46,3,0.05)</f>
        <v>3.7220002840039457E-2</v>
      </c>
      <c r="I46" s="14">
        <f>_xll.GARCH_FORE(Sheet1!$B$3:$B$139,,1,$F$4,$F$5:$F$7,$F$8:$F$9,2,$F$10,$E46,5,0.05)</f>
        <v>9.5523129882962035E-2</v>
      </c>
      <c r="J46" s="14">
        <f>_xll.GARCH_FORE(Sheet1!$B$3:$B$139,,1,$F$4,$F$5:$F$7,$F$8:$F$9,2,$F$10,$E46,4,0.05)</f>
        <v>-7.5001248148654401E-2</v>
      </c>
    </row>
    <row r="47" spans="1:10" x14ac:dyDescent="0.25">
      <c r="A47" s="1">
        <v>41518</v>
      </c>
      <c r="B47" s="4">
        <v>1.6685053226956903E-2</v>
      </c>
      <c r="D47" s="1" cm="1">
        <f t="array" ref="D47">_xll.NxAdjust(_xll.NxEDATE(_xlfn.CONCAT(E47," month"),$E$14),1)</f>
        <v>44713</v>
      </c>
      <c r="E47" s="9">
        <v>30</v>
      </c>
      <c r="F47" s="14">
        <f>_xll.GARCH_FORE(Sheet1!$B$3:$B$139,,1,$F$4,$F$5:$F$7,$F$8:$F$9,2,$F$10,$E47,1,0.05)</f>
        <v>1.0260940867153815E-2</v>
      </c>
      <c r="G47" s="14">
        <f>_xll.GARCH_FORE(Sheet1!$B$3:$B$139,,1,$F$4,$F$5:$F$7,$F$8:$F$9,2,$F$10,$E47,2,0.05)</f>
        <v>3.8266297478129603E-2</v>
      </c>
      <c r="H47" s="14">
        <f>_xll.GARCH_FORE(Sheet1!$B$3:$B$139,,1,$F$4,$F$5:$F$7,$F$8:$F$9,2,$F$10,$E47,3,0.05)</f>
        <v>3.7255352749033931E-2</v>
      </c>
      <c r="I47" s="14">
        <f>_xll.GARCH_FORE(Sheet1!$B$3:$B$139,,1,$F$4,$F$5:$F$7,$F$8:$F$9,2,$F$10,$E47,5,0.05)</f>
        <v>9.5523565097402674E-2</v>
      </c>
      <c r="J47" s="14">
        <f>_xll.GARCH_FORE(Sheet1!$B$3:$B$139,,1,$F$4,$F$5:$F$7,$F$8:$F$9,2,$F$10,$E47,4,0.05)</f>
        <v>-7.500168336309504E-2</v>
      </c>
    </row>
    <row r="48" spans="1:10" x14ac:dyDescent="0.25">
      <c r="A48" s="1">
        <v>41548</v>
      </c>
      <c r="B48" s="4">
        <v>4.449310123183281E-2</v>
      </c>
      <c r="D48" s="1" cm="1">
        <f t="array" ref="D48">_xll.NxAdjust(_xll.NxEDATE(_xlfn.CONCAT(E48," month"),$E$14),1)</f>
        <v>44743</v>
      </c>
      <c r="E48" s="9">
        <v>31</v>
      </c>
      <c r="F48" s="14">
        <f>_xll.GARCH_FORE(Sheet1!$B$3:$B$139,,1,$F$4,$F$5:$F$7,$F$8:$F$9,2,$F$10,$E48,1,0.05)</f>
        <v>1.0260940867153815E-2</v>
      </c>
      <c r="G48" s="14">
        <f>_xll.GARCH_FORE(Sheet1!$B$3:$B$139,,1,$F$4,$F$5:$F$7,$F$8:$F$9,2,$F$10,$E48,2,0.05)</f>
        <v>3.8266436794637995E-2</v>
      </c>
      <c r="H48" s="14">
        <f>_xll.GARCH_FORE(Sheet1!$B$3:$B$139,,1,$F$4,$F$5:$F$7,$F$8:$F$9,2,$F$10,$E48,3,0.05)</f>
        <v>3.7288396291870286E-2</v>
      </c>
      <c r="I48" s="14">
        <f>_xll.GARCH_FORE(Sheet1!$B$3:$B$139,,1,$F$4,$F$5:$F$7,$F$8:$F$9,2,$F$10,$E48,5,0.05)</f>
        <v>9.5523875513928089E-2</v>
      </c>
      <c r="J48" s="14">
        <f>_xll.GARCH_FORE(Sheet1!$B$3:$B$139,,1,$F$4,$F$5:$F$7,$F$8:$F$9,2,$F$10,$E48,4,0.05)</f>
        <v>-7.5001993779620454E-2</v>
      </c>
    </row>
    <row r="49" spans="1:10" x14ac:dyDescent="0.25">
      <c r="A49" s="1">
        <v>41579</v>
      </c>
      <c r="B49" s="4">
        <v>2.7899383595470617E-2</v>
      </c>
      <c r="D49" s="1" cm="1">
        <f t="array" ref="D49">_xll.NxAdjust(_xll.NxEDATE(_xlfn.CONCAT(E49," month"),$E$14),1)</f>
        <v>44774</v>
      </c>
      <c r="E49" s="9">
        <v>32</v>
      </c>
      <c r="F49" s="14">
        <f>_xll.GARCH_FORE(Sheet1!$B$3:$B$139,,1,$F$4,$F$5:$F$7,$F$8:$F$9,2,$F$10,$E49,1,0.05)</f>
        <v>1.0260940867153815E-2</v>
      </c>
      <c r="G49" s="14">
        <f>_xll.GARCH_FORE(Sheet1!$B$3:$B$139,,1,$F$4,$F$5:$F$7,$F$8:$F$9,2,$F$10,$E49,2,0.05)</f>
        <v>3.8266536151606113E-2</v>
      </c>
      <c r="H49" s="14">
        <f>_xll.GARCH_FORE(Sheet1!$B$3:$B$139,,1,$F$4,$F$5:$F$7,$F$8:$F$9,2,$F$10,$E49,3,0.05)</f>
        <v>3.7319351225122102E-2</v>
      </c>
      <c r="I49" s="14">
        <f>_xll.GARCH_FORE(Sheet1!$B$3:$B$139,,1,$F$4,$F$5:$F$7,$F$8:$F$9,2,$F$10,$E49,5,0.05)</f>
        <v>9.5524096895049232E-2</v>
      </c>
      <c r="J49" s="14">
        <f>_xll.GARCH_FORE(Sheet1!$B$3:$B$139,,1,$F$4,$F$5:$F$7,$F$8:$F$9,2,$F$10,$E49,4,0.05)</f>
        <v>-7.5002215160741598E-2</v>
      </c>
    </row>
    <row r="50" spans="1:10" x14ac:dyDescent="0.25">
      <c r="A50" s="1">
        <v>41609</v>
      </c>
      <c r="B50" s="4">
        <v>1.9684631551990073E-2</v>
      </c>
      <c r="D50" s="1" cm="1">
        <f t="array" ref="D50">_xll.NxAdjust(_xll.NxEDATE(_xlfn.CONCAT(E50," month"),$E$14),1)</f>
        <v>44805</v>
      </c>
      <c r="E50" s="9">
        <v>33</v>
      </c>
      <c r="F50" s="14">
        <f>_xll.GARCH_FORE(Sheet1!$B$3:$B$139,,1,$F$4,$F$5:$F$7,$F$8:$F$9,2,$F$10,$E50,1,0.05)</f>
        <v>1.0260940867153815E-2</v>
      </c>
      <c r="G50" s="14">
        <f>_xll.GARCH_FORE(Sheet1!$B$3:$B$139,,1,$F$4,$F$5:$F$7,$F$8:$F$9,2,$F$10,$E50,2,0.05)</f>
        <v>3.8266607015867239E-2</v>
      </c>
      <c r="H50" s="14">
        <f>_xll.GARCH_FORE(Sheet1!$B$3:$B$139,,1,$F$4,$F$5:$F$7,$F$8:$F$9,2,$F$10,$E50,3,0.05)</f>
        <v>3.7348408931327758E-2</v>
      </c>
      <c r="I50" s="14">
        <f>_xll.GARCH_FORE(Sheet1!$B$3:$B$139,,1,$F$4,$F$5:$F$7,$F$8:$F$9,2,$F$10,$E50,5,0.05)</f>
        <v>9.5524254790462837E-2</v>
      </c>
      <c r="J50" s="14">
        <f>_xll.GARCH_FORE(Sheet1!$B$3:$B$139,,1,$F$4,$F$5:$F$7,$F$8:$F$9,2,$F$10,$E50,4,0.05)</f>
        <v>-7.5002373056155203E-2</v>
      </c>
    </row>
    <row r="51" spans="1:10" x14ac:dyDescent="0.25">
      <c r="A51" s="1">
        <v>41640</v>
      </c>
      <c r="B51" s="4">
        <v>-3.2032798301135479E-2</v>
      </c>
      <c r="D51" s="1" cm="1">
        <f t="array" ref="D51">_xll.NxAdjust(_xll.NxEDATE(_xlfn.CONCAT(E51," month"),$E$14),1)</f>
        <v>44837</v>
      </c>
      <c r="E51" s="9">
        <v>34</v>
      </c>
      <c r="F51" s="14">
        <f>_xll.GARCH_FORE(Sheet1!$B$3:$B$139,,1,$F$4,$F$5:$F$7,$F$8:$F$9,2,$F$10,$E51,1,0.05)</f>
        <v>1.0260940867153815E-2</v>
      </c>
      <c r="G51" s="14">
        <f>_xll.GARCH_FORE(Sheet1!$B$3:$B$139,,1,$F$4,$F$5:$F$7,$F$8:$F$9,2,$F$10,$E51,2,0.05)</f>
        <v>3.8266657555637039E-2</v>
      </c>
      <c r="H51" s="14">
        <f>_xll.GARCH_FORE(Sheet1!$B$3:$B$139,,1,$F$4,$F$5:$F$7,$F$8:$F$9,2,$F$10,$E51,3,0.05)</f>
        <v>3.7375738245959356E-2</v>
      </c>
      <c r="I51" s="14">
        <f>_xll.GARCH_FORE(Sheet1!$B$3:$B$139,,1,$F$4,$F$5:$F$7,$F$8:$F$9,2,$F$10,$E51,5,0.05)</f>
        <v>9.5524367400087629E-2</v>
      </c>
      <c r="J51" s="14">
        <f>_xll.GARCH_FORE(Sheet1!$B$3:$B$139,,1,$F$4,$F$5:$F$7,$F$8:$F$9,2,$F$10,$E51,4,0.05)</f>
        <v>-7.5002485665779994E-2</v>
      </c>
    </row>
    <row r="52" spans="1:10" x14ac:dyDescent="0.25">
      <c r="A52" s="1">
        <v>41671</v>
      </c>
      <c r="B52" s="4">
        <v>4.5689559344975095E-2</v>
      </c>
      <c r="D52" s="1" cm="1">
        <f t="array" ref="D52">_xll.NxAdjust(_xll.NxEDATE(_xlfn.CONCAT(E52," month"),$E$14),1)</f>
        <v>44866</v>
      </c>
      <c r="E52" s="9">
        <v>35</v>
      </c>
      <c r="F52" s="14">
        <f>_xll.GARCH_FORE(Sheet1!$B$3:$B$139,,1,$F$4,$F$5:$F$7,$F$8:$F$9,2,$F$10,$E52,1,0.05)</f>
        <v>1.0260940867153815E-2</v>
      </c>
      <c r="G52" s="14">
        <f>_xll.GARCH_FORE(Sheet1!$B$3:$B$139,,1,$F$4,$F$5:$F$7,$F$8:$F$9,2,$F$10,$E52,2,0.05)</f>
        <v>3.8266693601537949E-2</v>
      </c>
      <c r="H52" s="14">
        <f>_xll.GARCH_FORE(Sheet1!$B$3:$B$139,,1,$F$4,$F$5:$F$7,$F$8:$F$9,2,$F$10,$E52,3,0.05)</f>
        <v>3.7401488648688808E-2</v>
      </c>
      <c r="I52" s="14">
        <f>_xll.GARCH_FORE(Sheet1!$B$3:$B$139,,1,$F$4,$F$5:$F$7,$F$8:$F$9,2,$F$10,$E52,5,0.05)</f>
        <v>9.5524447715359992E-2</v>
      </c>
      <c r="J52" s="14">
        <f>_xll.GARCH_FORE(Sheet1!$B$3:$B$139,,1,$F$4,$F$5:$F$7,$F$8:$F$9,2,$F$10,$E52,4,0.05)</f>
        <v>-7.5002565981052358E-2</v>
      </c>
    </row>
    <row r="53" spans="1:10" x14ac:dyDescent="0.25">
      <c r="A53" s="1">
        <v>41699</v>
      </c>
      <c r="B53" s="4">
        <v>1.2699955819425846E-2</v>
      </c>
      <c r="D53" s="1" cm="1">
        <f t="array" ref="D53">_xll.NxAdjust(_xll.NxEDATE(_xlfn.CONCAT(E53," month"),$E$14),1)</f>
        <v>44896</v>
      </c>
      <c r="E53" s="9">
        <v>36</v>
      </c>
      <c r="F53" s="14">
        <f>_xll.GARCH_FORE(Sheet1!$B$3:$B$139,,1,$F$4,$F$5:$F$7,$F$8:$F$9,2,$F$10,$E53,1,0.05)</f>
        <v>1.0260940867153815E-2</v>
      </c>
      <c r="G53" s="14">
        <f>_xll.GARCH_FORE(Sheet1!$B$3:$B$139,,1,$F$4,$F$5:$F$7,$F$8:$F$9,2,$F$10,$E53,2,0.05)</f>
        <v>3.8266719309462689E-2</v>
      </c>
      <c r="H53" s="14">
        <f>_xll.GARCH_FORE(Sheet1!$B$3:$B$139,,1,$F$4,$F$5:$F$7,$F$8:$F$9,2,$F$10,$E53,3,0.05)</f>
        <v>3.7425792935465094E-2</v>
      </c>
      <c r="I53" s="14">
        <f>_xll.GARCH_FORE(Sheet1!$B$3:$B$139,,1,$F$4,$F$5:$F$7,$F$8:$F$9,2,$F$10,$E53,5,0.05)</f>
        <v>9.5524504996185977E-2</v>
      </c>
      <c r="J53" s="14">
        <f>_xll.GARCH_FORE(Sheet1!$B$3:$B$139,,1,$F$4,$F$5:$F$7,$F$8:$F$9,2,$F$10,$E53,4,0.05)</f>
        <v>-7.5002623261878343E-2</v>
      </c>
    </row>
    <row r="54" spans="1:10" x14ac:dyDescent="0.25">
      <c r="A54" s="1">
        <v>41730</v>
      </c>
      <c r="B54" s="4">
        <v>3.6709163285717494E-3</v>
      </c>
    </row>
    <row r="55" spans="1:10" x14ac:dyDescent="0.25">
      <c r="A55" s="1">
        <v>41760</v>
      </c>
      <c r="B55" s="4">
        <v>2.3419248688780314E-2</v>
      </c>
    </row>
    <row r="56" spans="1:10" x14ac:dyDescent="0.25">
      <c r="A56" s="1">
        <v>41791</v>
      </c>
      <c r="B56" s="4">
        <v>1.4253999094703929E-2</v>
      </c>
    </row>
    <row r="57" spans="1:10" x14ac:dyDescent="0.25">
      <c r="A57" s="1">
        <v>41821</v>
      </c>
      <c r="B57" s="4">
        <v>-1.597815110202383E-2</v>
      </c>
    </row>
    <row r="58" spans="1:10" x14ac:dyDescent="0.25">
      <c r="A58" s="1">
        <v>41852</v>
      </c>
      <c r="B58" s="4">
        <v>4.1453331959147022E-2</v>
      </c>
    </row>
    <row r="59" spans="1:10" x14ac:dyDescent="0.25">
      <c r="A59" s="1">
        <v>41883</v>
      </c>
      <c r="B59" s="4">
        <v>-1.9850381434112663E-2</v>
      </c>
    </row>
    <row r="60" spans="1:10" x14ac:dyDescent="0.25">
      <c r="A60" s="1">
        <v>41913</v>
      </c>
      <c r="B60" s="4">
        <v>2.4903420657074626E-2</v>
      </c>
    </row>
    <row r="61" spans="1:10" x14ac:dyDescent="0.25">
      <c r="A61" s="1">
        <v>41944</v>
      </c>
      <c r="B61" s="4">
        <v>2.5812926458628205E-2</v>
      </c>
    </row>
    <row r="62" spans="1:10" x14ac:dyDescent="0.25">
      <c r="A62" s="1">
        <v>41974</v>
      </c>
      <c r="B62" s="4">
        <v>-4.1753763973444435E-3</v>
      </c>
    </row>
    <row r="63" spans="1:10" x14ac:dyDescent="0.25">
      <c r="A63" s="1">
        <v>42005</v>
      </c>
      <c r="B63" s="4">
        <v>-3.4155590604670216E-2</v>
      </c>
    </row>
    <row r="64" spans="1:10" x14ac:dyDescent="0.25">
      <c r="A64" s="1">
        <v>42036</v>
      </c>
      <c r="B64" s="4">
        <v>5.1678128096844134E-2</v>
      </c>
    </row>
    <row r="65" spans="1:2" x14ac:dyDescent="0.25">
      <c r="A65" s="1">
        <v>42064</v>
      </c>
      <c r="B65" s="4">
        <v>-2.0853592788809827E-2</v>
      </c>
    </row>
    <row r="66" spans="1:2" x14ac:dyDescent="0.25">
      <c r="A66" s="1">
        <v>42095</v>
      </c>
      <c r="B66" s="4">
        <v>9.9796319146712165E-3</v>
      </c>
    </row>
    <row r="67" spans="1:2" x14ac:dyDescent="0.25">
      <c r="A67" s="1">
        <v>42125</v>
      </c>
      <c r="B67" s="4">
        <v>8.2751460422141321E-3</v>
      </c>
    </row>
    <row r="68" spans="1:2" x14ac:dyDescent="0.25">
      <c r="A68" s="1">
        <v>42156</v>
      </c>
      <c r="B68" s="4">
        <v>-2.915544781997248E-2</v>
      </c>
    </row>
    <row r="69" spans="1:2" x14ac:dyDescent="0.25">
      <c r="A69" s="1">
        <v>42186</v>
      </c>
      <c r="B69" s="4">
        <v>1.3246512831607049E-2</v>
      </c>
    </row>
    <row r="70" spans="1:2" x14ac:dyDescent="0.25">
      <c r="A70" s="1">
        <v>42217</v>
      </c>
      <c r="B70" s="4">
        <v>-5.5187102714807423E-2</v>
      </c>
    </row>
    <row r="71" spans="1:2" x14ac:dyDescent="0.25">
      <c r="A71" s="1">
        <v>42248</v>
      </c>
      <c r="B71" s="4">
        <v>-7.7452758862319726E-3</v>
      </c>
    </row>
    <row r="72" spans="1:2" x14ac:dyDescent="0.25">
      <c r="A72" s="1">
        <v>42278</v>
      </c>
      <c r="B72" s="4">
        <v>8.3895830510030578E-2</v>
      </c>
    </row>
    <row r="73" spans="1:2" x14ac:dyDescent="0.25">
      <c r="A73" s="1">
        <v>42309</v>
      </c>
      <c r="B73" s="4">
        <v>1.7745142279776971E-3</v>
      </c>
    </row>
    <row r="74" spans="1:2" x14ac:dyDescent="0.25">
      <c r="A74" s="1">
        <v>42339</v>
      </c>
      <c r="B74" s="4">
        <v>-2.6954800427249737E-2</v>
      </c>
    </row>
    <row r="75" spans="1:2" x14ac:dyDescent="0.25">
      <c r="A75" s="1">
        <v>42370</v>
      </c>
      <c r="B75" s="4">
        <v>-3.4350572432869875E-2</v>
      </c>
    </row>
    <row r="76" spans="1:2" x14ac:dyDescent="0.25">
      <c r="A76" s="1">
        <v>42401</v>
      </c>
      <c r="B76" s="4">
        <v>5.3355510451567056E-3</v>
      </c>
    </row>
    <row r="77" spans="1:2" x14ac:dyDescent="0.25">
      <c r="A77" s="1">
        <v>42430</v>
      </c>
      <c r="B77" s="4">
        <v>5.2492558604015471E-2</v>
      </c>
    </row>
    <row r="78" spans="1:2" x14ac:dyDescent="0.25">
      <c r="A78" s="1">
        <v>42461</v>
      </c>
      <c r="B78" s="4">
        <v>9.6425991186732674E-3</v>
      </c>
    </row>
    <row r="79" spans="1:2" x14ac:dyDescent="0.25">
      <c r="A79" s="1">
        <v>42491</v>
      </c>
      <c r="B79" s="4">
        <v>1.4013081026732266E-2</v>
      </c>
    </row>
    <row r="80" spans="1:2" x14ac:dyDescent="0.25">
      <c r="A80" s="1">
        <v>42522</v>
      </c>
      <c r="B80" s="4">
        <v>1.7200243501900303E-3</v>
      </c>
    </row>
    <row r="81" spans="1:2" x14ac:dyDescent="0.25">
      <c r="A81" s="1">
        <v>42552</v>
      </c>
      <c r="B81" s="4">
        <v>3.5821922741433809E-2</v>
      </c>
    </row>
    <row r="82" spans="1:2" x14ac:dyDescent="0.25">
      <c r="A82" s="1">
        <v>42583</v>
      </c>
      <c r="B82" s="4">
        <v>8.7444144348047814E-4</v>
      </c>
    </row>
    <row r="83" spans="1:2" x14ac:dyDescent="0.25">
      <c r="A83" s="1">
        <v>42614</v>
      </c>
      <c r="B83" s="4">
        <v>-4.9346008538808661E-3</v>
      </c>
    </row>
    <row r="84" spans="1:2" x14ac:dyDescent="0.25">
      <c r="A84" s="1">
        <v>42644</v>
      </c>
      <c r="B84" s="4">
        <v>-1.5267490450898258E-2</v>
      </c>
    </row>
    <row r="85" spans="1:2" x14ac:dyDescent="0.25">
      <c r="A85" s="1">
        <v>42675</v>
      </c>
      <c r="B85" s="4">
        <v>3.4389911424061559E-2</v>
      </c>
    </row>
    <row r="86" spans="1:2" x14ac:dyDescent="0.25">
      <c r="A86" s="1">
        <v>42705</v>
      </c>
      <c r="B86" s="4">
        <v>1.2605411728641158E-2</v>
      </c>
    </row>
    <row r="87" spans="1:2" x14ac:dyDescent="0.25">
      <c r="A87" s="1">
        <v>42736</v>
      </c>
      <c r="B87" s="4">
        <v>1.1003960357991005E-2</v>
      </c>
    </row>
    <row r="88" spans="1:2" x14ac:dyDescent="0.25">
      <c r="A88" s="1">
        <v>42767</v>
      </c>
      <c r="B88" s="4">
        <v>3.853926078642278E-2</v>
      </c>
    </row>
    <row r="89" spans="1:2" x14ac:dyDescent="0.25">
      <c r="A89" s="1">
        <v>42795</v>
      </c>
      <c r="B89" s="4">
        <v>-1.11784597996607E-2</v>
      </c>
    </row>
    <row r="90" spans="1:2" x14ac:dyDescent="0.25">
      <c r="A90" s="1">
        <v>42826</v>
      </c>
      <c r="B90" s="4">
        <v>9.622759219348076E-3</v>
      </c>
    </row>
    <row r="91" spans="1:2" x14ac:dyDescent="0.25">
      <c r="A91" s="1">
        <v>42856</v>
      </c>
      <c r="B91" s="4">
        <v>1.1497289977260294E-2</v>
      </c>
    </row>
    <row r="92" spans="1:2" x14ac:dyDescent="0.25">
      <c r="A92" s="1">
        <v>42887</v>
      </c>
      <c r="B92" s="4">
        <v>-7.0280507510478429E-4</v>
      </c>
    </row>
    <row r="93" spans="1:2" x14ac:dyDescent="0.25">
      <c r="A93" s="1">
        <v>42917</v>
      </c>
      <c r="B93" s="4">
        <v>1.5889230142855482E-2</v>
      </c>
    </row>
    <row r="94" spans="1:2" x14ac:dyDescent="0.25">
      <c r="A94" s="1">
        <v>42948</v>
      </c>
      <c r="B94" s="4">
        <v>1.2121628168326737E-4</v>
      </c>
    </row>
    <row r="95" spans="1:2" x14ac:dyDescent="0.25">
      <c r="A95" s="1">
        <v>42979</v>
      </c>
      <c r="B95" s="4">
        <v>1.3262732880789052E-2</v>
      </c>
    </row>
    <row r="96" spans="1:2" x14ac:dyDescent="0.25">
      <c r="A96" s="1">
        <v>43009</v>
      </c>
      <c r="B96" s="4">
        <v>2.2256301688858393E-2</v>
      </c>
    </row>
    <row r="97" spans="1:2" x14ac:dyDescent="0.25">
      <c r="A97" s="1">
        <v>43040</v>
      </c>
      <c r="B97" s="4">
        <v>2.6652952315370015E-2</v>
      </c>
    </row>
    <row r="98" spans="1:2" x14ac:dyDescent="0.25">
      <c r="A98" s="1">
        <v>43070</v>
      </c>
      <c r="B98" s="4">
        <v>7.9003270842479267E-3</v>
      </c>
    </row>
    <row r="99" spans="1:2" x14ac:dyDescent="0.25">
      <c r="A99" s="1">
        <v>43101</v>
      </c>
      <c r="B99" s="4">
        <v>5.1162604469102035E-2</v>
      </c>
    </row>
    <row r="100" spans="1:2" x14ac:dyDescent="0.25">
      <c r="A100" s="1">
        <v>43132</v>
      </c>
      <c r="B100" s="4">
        <v>-3.4089322625747265E-2</v>
      </c>
    </row>
    <row r="101" spans="1:2" x14ac:dyDescent="0.25">
      <c r="A101" s="1">
        <v>43160</v>
      </c>
      <c r="B101" s="4">
        <v>-3.0906418444506478E-2</v>
      </c>
    </row>
    <row r="102" spans="1:2" x14ac:dyDescent="0.25">
      <c r="A102" s="1">
        <v>43191</v>
      </c>
      <c r="B102" s="4">
        <v>7.4376011945114229E-3</v>
      </c>
    </row>
    <row r="103" spans="1:2" x14ac:dyDescent="0.25">
      <c r="A103" s="1">
        <v>43221</v>
      </c>
      <c r="B103" s="4">
        <v>2.6440862859764991E-2</v>
      </c>
    </row>
    <row r="104" spans="1:2" x14ac:dyDescent="0.25">
      <c r="A104" s="1">
        <v>43252</v>
      </c>
      <c r="B104" s="4">
        <v>-4.1568048736593255E-3</v>
      </c>
    </row>
    <row r="105" spans="1:2" x14ac:dyDescent="0.25">
      <c r="A105" s="1">
        <v>43282</v>
      </c>
      <c r="B105" s="4">
        <v>4.2922778790927651E-2</v>
      </c>
    </row>
    <row r="106" spans="1:2" x14ac:dyDescent="0.25">
      <c r="A106" s="1">
        <v>43313</v>
      </c>
      <c r="B106" s="4">
        <v>3.0603749035123862E-2</v>
      </c>
    </row>
    <row r="107" spans="1:2" x14ac:dyDescent="0.25">
      <c r="A107" s="1">
        <v>43344</v>
      </c>
      <c r="B107" s="4">
        <v>3.0315753014926727E-3</v>
      </c>
    </row>
    <row r="108" spans="1:2" x14ac:dyDescent="0.25">
      <c r="A108" s="1">
        <v>43374</v>
      </c>
      <c r="B108" s="4">
        <v>-7.6377799496188281E-2</v>
      </c>
    </row>
    <row r="109" spans="1:2" x14ac:dyDescent="0.25">
      <c r="A109" s="1">
        <v>43405</v>
      </c>
      <c r="B109" s="4">
        <v>1.4801505493108102E-2</v>
      </c>
    </row>
    <row r="110" spans="1:2" x14ac:dyDescent="0.25">
      <c r="A110" s="1">
        <v>43435</v>
      </c>
      <c r="B110" s="4">
        <v>-0.11464824128571216</v>
      </c>
    </row>
    <row r="111" spans="1:2" x14ac:dyDescent="0.25">
      <c r="A111" s="1">
        <v>43466</v>
      </c>
      <c r="B111" s="4">
        <v>9.2912424640195113E-2</v>
      </c>
    </row>
    <row r="112" spans="1:2" x14ac:dyDescent="0.25">
      <c r="A112" s="1">
        <v>43497</v>
      </c>
      <c r="B112" s="4">
        <v>3.1086806963311453E-2</v>
      </c>
    </row>
    <row r="113" spans="1:2" x14ac:dyDescent="0.25">
      <c r="A113" s="1">
        <v>43525</v>
      </c>
      <c r="B113" s="4">
        <v>7.2479850905233789E-3</v>
      </c>
    </row>
    <row r="114" spans="1:2" x14ac:dyDescent="0.25">
      <c r="A114" s="1">
        <v>43556</v>
      </c>
      <c r="B114" s="4">
        <v>3.2211718389777211E-2</v>
      </c>
    </row>
    <row r="115" spans="1:2" x14ac:dyDescent="0.25">
      <c r="A115" s="1">
        <v>43586</v>
      </c>
      <c r="B115" s="4">
        <v>-6.8273362240593549E-2</v>
      </c>
    </row>
    <row r="116" spans="1:2" x14ac:dyDescent="0.25">
      <c r="A116" s="1">
        <v>43617</v>
      </c>
      <c r="B116" s="4">
        <v>6.2274880782574371E-2</v>
      </c>
    </row>
    <row r="117" spans="1:2" x14ac:dyDescent="0.25">
      <c r="A117" s="1">
        <v>43647</v>
      </c>
      <c r="B117" s="4">
        <v>2.5247863731712172E-3</v>
      </c>
    </row>
    <row r="118" spans="1:2" x14ac:dyDescent="0.25">
      <c r="A118" s="1">
        <v>43678</v>
      </c>
      <c r="B118" s="4">
        <v>-1.7456570198537413E-2</v>
      </c>
    </row>
    <row r="119" spans="1:2" x14ac:dyDescent="0.25">
      <c r="A119" s="1">
        <v>43709</v>
      </c>
      <c r="B119" s="4">
        <v>2.1112855740784475E-2</v>
      </c>
    </row>
    <row r="120" spans="1:2" x14ac:dyDescent="0.25">
      <c r="A120" s="1">
        <v>43739</v>
      </c>
      <c r="B120" s="4">
        <v>1.8600690051242985E-2</v>
      </c>
    </row>
    <row r="121" spans="1:2" x14ac:dyDescent="0.25">
      <c r="A121" s="1">
        <v>43770</v>
      </c>
      <c r="B121" s="4">
        <v>3.0330263915632649E-2</v>
      </c>
    </row>
    <row r="122" spans="1:2" x14ac:dyDescent="0.25">
      <c r="A122" s="1">
        <v>43800</v>
      </c>
      <c r="B122" s="4">
        <v>-6.0000000000000001E-3</v>
      </c>
    </row>
    <row r="123" spans="1:2" x14ac:dyDescent="0.25">
      <c r="A123" s="1">
        <v>43831</v>
      </c>
      <c r="B123" s="4" t="e">
        <v>#N/A</v>
      </c>
    </row>
    <row r="124" spans="1:2" x14ac:dyDescent="0.25">
      <c r="A124" s="1">
        <v>43862</v>
      </c>
      <c r="B124" s="4" t="e">
        <v>#N/A</v>
      </c>
    </row>
    <row r="125" spans="1:2" x14ac:dyDescent="0.25">
      <c r="A125" s="1">
        <v>43891</v>
      </c>
      <c r="B125" s="4" t="e">
        <v>#N/A</v>
      </c>
    </row>
    <row r="126" spans="1:2" x14ac:dyDescent="0.25">
      <c r="A126" s="1">
        <v>43922</v>
      </c>
      <c r="B126" s="4" t="e">
        <v>#N/A</v>
      </c>
    </row>
    <row r="127" spans="1:2" x14ac:dyDescent="0.25">
      <c r="A127" s="1">
        <v>43952</v>
      </c>
      <c r="B127" s="4" t="e">
        <v>#N/A</v>
      </c>
    </row>
    <row r="128" spans="1:2" x14ac:dyDescent="0.25">
      <c r="A128" s="1">
        <v>43983</v>
      </c>
      <c r="B128" s="4" t="e">
        <v>#N/A</v>
      </c>
    </row>
    <row r="129" spans="1:2" x14ac:dyDescent="0.25">
      <c r="A129" s="1">
        <v>44013</v>
      </c>
      <c r="B129" s="4" t="e">
        <v>#N/A</v>
      </c>
    </row>
    <row r="130" spans="1:2" x14ac:dyDescent="0.25">
      <c r="A130" s="1">
        <v>44044</v>
      </c>
      <c r="B130" s="4" t="e">
        <v>#N/A</v>
      </c>
    </row>
    <row r="131" spans="1:2" x14ac:dyDescent="0.25">
      <c r="A131" s="1">
        <v>44075</v>
      </c>
      <c r="B131" s="4" t="e">
        <v>#N/A</v>
      </c>
    </row>
    <row r="132" spans="1:2" x14ac:dyDescent="0.25">
      <c r="A132" s="1">
        <v>44105</v>
      </c>
      <c r="B132" s="4" t="e">
        <v>#N/A</v>
      </c>
    </row>
    <row r="133" spans="1:2" x14ac:dyDescent="0.25">
      <c r="A133" s="1">
        <v>44136</v>
      </c>
      <c r="B133" s="4" t="e">
        <v>#N/A</v>
      </c>
    </row>
    <row r="134" spans="1:2" x14ac:dyDescent="0.25">
      <c r="A134" s="1">
        <v>44166</v>
      </c>
      <c r="B134" s="4" t="e">
        <v>#N/A</v>
      </c>
    </row>
    <row r="135" spans="1:2" x14ac:dyDescent="0.25">
      <c r="A135" s="1">
        <v>44197</v>
      </c>
      <c r="B135" s="4" t="e">
        <v>#N/A</v>
      </c>
    </row>
    <row r="136" spans="1:2" x14ac:dyDescent="0.25">
      <c r="A136" s="1">
        <v>44228</v>
      </c>
      <c r="B136" s="4" t="e">
        <v>#N/A</v>
      </c>
    </row>
    <row r="137" spans="1:2" x14ac:dyDescent="0.25">
      <c r="A137" s="1">
        <v>44256</v>
      </c>
      <c r="B137" s="4" t="e">
        <v>#N/A</v>
      </c>
    </row>
    <row r="138" spans="1:2" x14ac:dyDescent="0.25">
      <c r="A138" s="1">
        <v>44287</v>
      </c>
      <c r="B138" s="4" t="e">
        <v>#N/A</v>
      </c>
    </row>
    <row r="139" spans="1:2" x14ac:dyDescent="0.25">
      <c r="A139" s="1">
        <v>44317</v>
      </c>
      <c r="B139" s="4" t="e">
        <v>#N/A</v>
      </c>
    </row>
    <row r="140" spans="1:2" x14ac:dyDescent="0.25">
      <c r="A140" s="1">
        <v>44348</v>
      </c>
      <c r="B140" s="4"/>
    </row>
    <row r="141" spans="1:2" x14ac:dyDescent="0.25">
      <c r="A141" s="1">
        <v>44378</v>
      </c>
      <c r="B141" s="4"/>
    </row>
    <row r="142" spans="1:2" x14ac:dyDescent="0.25">
      <c r="A142" s="1">
        <v>44409</v>
      </c>
      <c r="B142" s="4"/>
    </row>
    <row r="143" spans="1:2" x14ac:dyDescent="0.25">
      <c r="A143" s="1">
        <v>44440</v>
      </c>
      <c r="B143" s="4"/>
    </row>
    <row r="144" spans="1:2" x14ac:dyDescent="0.25">
      <c r="A144" s="1">
        <v>44470</v>
      </c>
      <c r="B144" s="4"/>
    </row>
    <row r="145" spans="1:2" x14ac:dyDescent="0.25">
      <c r="A145" s="1">
        <v>44501</v>
      </c>
      <c r="B145" s="4"/>
    </row>
    <row r="146" spans="1:2" x14ac:dyDescent="0.25">
      <c r="A146" s="1">
        <v>44531</v>
      </c>
      <c r="B146" s="4"/>
    </row>
    <row r="147" spans="1:2" x14ac:dyDescent="0.25">
      <c r="A147" s="1">
        <v>44562</v>
      </c>
      <c r="B147" s="4"/>
    </row>
    <row r="148" spans="1:2" x14ac:dyDescent="0.25">
      <c r="A148" s="1">
        <v>44593</v>
      </c>
      <c r="B148" s="4"/>
    </row>
    <row r="149" spans="1:2" x14ac:dyDescent="0.25">
      <c r="A149" s="1">
        <v>44621</v>
      </c>
      <c r="B149" s="4"/>
    </row>
    <row r="150" spans="1:2" x14ac:dyDescent="0.25">
      <c r="A150" s="1">
        <v>44652</v>
      </c>
      <c r="B150" s="4"/>
    </row>
    <row r="151" spans="1:2" x14ac:dyDescent="0.25">
      <c r="A151" s="1">
        <v>44682</v>
      </c>
      <c r="B151" s="4"/>
    </row>
    <row r="152" spans="1:2" x14ac:dyDescent="0.25">
      <c r="A152" s="1">
        <v>44713</v>
      </c>
      <c r="B152" s="4"/>
    </row>
    <row r="153" spans="1:2" x14ac:dyDescent="0.25">
      <c r="A153" s="1">
        <v>44743</v>
      </c>
    </row>
    <row r="154" spans="1:2" x14ac:dyDescent="0.25">
      <c r="A154" s="1">
        <v>44774</v>
      </c>
    </row>
    <row r="155" spans="1:2" x14ac:dyDescent="0.25">
      <c r="A155" s="1">
        <v>44805</v>
      </c>
    </row>
    <row r="156" spans="1:2" x14ac:dyDescent="0.25">
      <c r="A156" s="1">
        <v>44835</v>
      </c>
    </row>
    <row r="157" spans="1:2" x14ac:dyDescent="0.25">
      <c r="A157" s="1">
        <v>44866</v>
      </c>
    </row>
    <row r="158" spans="1:2" x14ac:dyDescent="0.25">
      <c r="A158" s="1">
        <v>44896</v>
      </c>
    </row>
    <row r="159" spans="1:2" x14ac:dyDescent="0.25">
      <c r="A159" s="1">
        <v>44927</v>
      </c>
    </row>
    <row r="160" spans="1:2" x14ac:dyDescent="0.25">
      <c r="A160" s="1">
        <v>44958</v>
      </c>
    </row>
    <row r="161" spans="1:1" x14ac:dyDescent="0.25">
      <c r="A161" s="1">
        <v>44986</v>
      </c>
    </row>
    <row r="162" spans="1:1" x14ac:dyDescent="0.25">
      <c r="A162" s="1">
        <v>45017</v>
      </c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</sheetData>
  <mergeCells count="1">
    <mergeCell ref="D16:J16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9" ma:contentTypeDescription="Create a new document." ma:contentTypeScope="" ma:versionID="e519c176887511b5c8c91e81b2a9a5d8">
  <xsd:schema xmlns:xsd="http://www.w3.org/2001/XMLSchema" xmlns:xs="http://www.w3.org/2001/XMLSchema" xmlns:p="http://schemas.microsoft.com/office/2006/metadata/properties" xmlns:ns2="7d7f131f-7f23-478e-bb59-c1234eeebb34" targetNamespace="http://schemas.microsoft.com/office/2006/metadata/properties" ma:root="true" ma:fieldsID="9b5bd8b8f4e0c846ae89e0c3e7f1a425" ns2:_="">
    <xsd:import namespace="7d7f131f-7f23-478e-bb59-c1234eeebb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2C39C2-CD76-4C89-96F1-A6053033D6E9}">
  <ds:schemaRefs>
    <ds:schemaRef ds:uri="http://schemas.microsoft.com/office/2006/metadata/properties"/>
    <ds:schemaRef ds:uri="http://purl.org/dc/terms/"/>
    <ds:schemaRef ds:uri="7d7f131f-7f23-478e-bb59-c1234eeebb34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3842E4B-D993-4659-B8CD-FC1C928066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3D8836-9605-41E3-9CB7-0938B7E133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7f131f-7f23-478e-bb59-c1234eeeb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Spider Financial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EL-Bawab</dc:creator>
  <cp:lastModifiedBy>Mohamad EL-Bawab</cp:lastModifiedBy>
  <dcterms:created xsi:type="dcterms:W3CDTF">2020-11-05T00:23:01Z</dcterms:created>
  <dcterms:modified xsi:type="dcterms:W3CDTF">2020-11-13T16:49:01Z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0x0101005814A066D4C7E847BD239CE5F537D657</vt:lpwstr>
  </property>
</Properties>
</file>